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92" windowHeight="12288" tabRatio="748" firstSheet="26" activeTab="34"/>
  </bookViews>
  <sheets>
    <sheet name="ALERGIA" sheetId="1" r:id="rId1"/>
    <sheet name="ANATOMIA" sheetId="2" r:id="rId2"/>
    <sheet name="ANESTESIA" sheetId="3" r:id="rId3"/>
    <sheet name="QUIROFANOS" sheetId="4" r:id="rId4"/>
    <sheet name="QUIR. CMA" sheetId="5" r:id="rId5"/>
    <sheet name="CARDIO" sheetId="6" r:id="rId6"/>
    <sheet name="CIRUGIA" sheetId="7" r:id="rId7"/>
    <sheet name="CIR. ORTOPEDICA Y TRAUMA" sheetId="8" r:id="rId8"/>
    <sheet name="DERMA" sheetId="9" r:id="rId9"/>
    <sheet name="DIGESTIVO" sheetId="10" r:id="rId10"/>
    <sheet name="ENDOCRINO" sheetId="11" r:id="rId11"/>
    <sheet name="GINE_OBST." sheetId="12" r:id="rId12"/>
    <sheet name="HEMATOLOGIA" sheetId="13" r:id="rId13"/>
    <sheet name="HDIA" sheetId="14" r:id="rId14"/>
    <sheet name="LAB. Bioquimíca" sheetId="15" r:id="rId15"/>
    <sheet name="LAB.Hematología" sheetId="16" r:id="rId16"/>
    <sheet name="LAB. Microbiologia " sheetId="17" r:id="rId17"/>
    <sheet name="MED. INTERNA" sheetId="18" r:id="rId18"/>
    <sheet name="NEFROLOGIA" sheetId="19" r:id="rId19"/>
    <sheet name="NEUMO" sheetId="20" r:id="rId20"/>
    <sheet name="NEUROFISIOLOGIA" sheetId="21" r:id="rId21"/>
    <sheet name="NEUROLOGÍA" sheetId="22" r:id="rId22"/>
    <sheet name="ODONTOLOGIA" sheetId="23" r:id="rId23"/>
    <sheet name="OFTALMOLOGIA" sheetId="24" r:id="rId24"/>
    <sheet name="ONCOLOGIA" sheetId="25" r:id="rId25"/>
    <sheet name="OTORRINO" sheetId="26" r:id="rId26"/>
    <sheet name="PEDIATRIA" sheetId="27" r:id="rId27"/>
    <sheet name="RHB" sheetId="28" r:id="rId28"/>
    <sheet name="REUMATOLOGIA" sheetId="29" r:id="rId29"/>
    <sheet name="RX" sheetId="30" r:id="rId30"/>
    <sheet name="SALUD MENTAL" sheetId="31" r:id="rId31"/>
    <sheet name="UROLOGIA" sheetId="32" r:id="rId32"/>
    <sheet name="UHD" sheetId="33" r:id="rId33"/>
    <sheet name="UCI" sheetId="34" r:id="rId34"/>
    <sheet name="UCE" sheetId="35" r:id="rId35"/>
    <sheet name="URGENCIAS" sheetId="36" r:id="rId36"/>
    <sheet name="Hoja2" sheetId="37" r:id="rId37"/>
    <sheet name="Hoja1" sheetId="38" r:id="rId38"/>
  </sheets>
  <definedNames/>
  <calcPr fullCalcOnLoad="1"/>
</workbook>
</file>

<file path=xl/sharedStrings.xml><?xml version="1.0" encoding="utf-8"?>
<sst xmlns="http://schemas.openxmlformats.org/spreadsheetml/2006/main" count="1609" uniqueCount="219">
  <si>
    <t>COSTES DIRECTOS</t>
  </si>
  <si>
    <t>Personal</t>
  </si>
  <si>
    <t>Material</t>
  </si>
  <si>
    <t>Servicios Externos</t>
  </si>
  <si>
    <t>Prestaciones</t>
  </si>
  <si>
    <t>Facultat.</t>
  </si>
  <si>
    <t>Sanitario</t>
  </si>
  <si>
    <t>No sanitario</t>
  </si>
  <si>
    <t>Farmacia</t>
  </si>
  <si>
    <t>Sumin. Ext.</t>
  </si>
  <si>
    <t>Serv. Contrat.</t>
  </si>
  <si>
    <t>Gtos diver.</t>
  </si>
  <si>
    <t>Endoprótesis</t>
  </si>
  <si>
    <t>Exoprótesis</t>
  </si>
  <si>
    <t>Recetas</t>
  </si>
  <si>
    <t>TOTAL</t>
  </si>
  <si>
    <t>824 Ginecología, hospitalización</t>
  </si>
  <si>
    <t>874 Ginecología, act. Ambulatoria</t>
  </si>
  <si>
    <t>Total Costes Directos</t>
  </si>
  <si>
    <t>COSTE TOTAL (incluye reparto gtos. estructurales y logísticos)</t>
  </si>
  <si>
    <t>Ser. Externos</t>
  </si>
  <si>
    <t>Reparto Estructurales</t>
  </si>
  <si>
    <t>Primarios</t>
  </si>
  <si>
    <t>Secundarios</t>
  </si>
  <si>
    <t>Logisticos</t>
  </si>
  <si>
    <t>%</t>
  </si>
  <si>
    <t xml:space="preserve">Coste Total </t>
  </si>
  <si>
    <t>ACTIVIDAD Y PRECIOS</t>
  </si>
  <si>
    <t>Coste C.Actividad</t>
  </si>
  <si>
    <t>Cantidad</t>
  </si>
  <si>
    <t>Precio</t>
  </si>
  <si>
    <t>TOTAL IMPORTE:</t>
  </si>
  <si>
    <t xml:space="preserve"> </t>
  </si>
  <si>
    <t>Otorrinolaringología</t>
  </si>
  <si>
    <t>823 Otorrinolaringología, hospitalización</t>
  </si>
  <si>
    <t>873 Otorrinolaringología, AAM</t>
  </si>
  <si>
    <t>Oftalmología</t>
  </si>
  <si>
    <t>822 Oftalmología, hospitalización</t>
  </si>
  <si>
    <t>872 Oftalmología, AAM</t>
  </si>
  <si>
    <t>Cirugía general y digestiva</t>
  </si>
  <si>
    <t>812 Cirugía general, hospitalización</t>
  </si>
  <si>
    <t>862 Cirugía general,act. Ambulatoria</t>
  </si>
  <si>
    <t>Urologia</t>
  </si>
  <si>
    <t>838 Urología, hospitalización</t>
  </si>
  <si>
    <t>888 Urología, AAM</t>
  </si>
  <si>
    <t>825 Obstetricia, hospitalización</t>
  </si>
  <si>
    <t>875 Obstetricia, act. ambulatoria</t>
  </si>
  <si>
    <t>837 Pediatría, hospitalización</t>
  </si>
  <si>
    <t>836 Neonatos, hospitalización</t>
  </si>
  <si>
    <t>887 Pediatría, act. ambulatoria</t>
  </si>
  <si>
    <t>Pediatría-Neonatos</t>
  </si>
  <si>
    <t>827 Medicina interna, hospitalización</t>
  </si>
  <si>
    <t>877 Medicina interna, act. Amb.</t>
  </si>
  <si>
    <t>Medicina interna</t>
  </si>
  <si>
    <t>Hematología</t>
  </si>
  <si>
    <t>833 Hematología, hospitalización</t>
  </si>
  <si>
    <t>883 Hematología,  act. amb.</t>
  </si>
  <si>
    <t>Salud mental</t>
  </si>
  <si>
    <t>Nefrología</t>
  </si>
  <si>
    <t>854 Dialisis peritoneal continua</t>
  </si>
  <si>
    <t>896 Hemodialisis</t>
  </si>
  <si>
    <t>879 Nefrología</t>
  </si>
  <si>
    <t>UHD</t>
  </si>
  <si>
    <t>851 U. Hospitalización a domicilio</t>
  </si>
  <si>
    <t>Medicina Intensiva</t>
  </si>
  <si>
    <t>844 Medicina intensiva</t>
  </si>
  <si>
    <t>Unidad médica corta estancia</t>
  </si>
  <si>
    <t>848 U. médica corta estancia</t>
  </si>
  <si>
    <t>321 RHB tratamiento</t>
  </si>
  <si>
    <t>870 RHB área médica</t>
  </si>
  <si>
    <t>870 URC PRODUCIDAS</t>
  </si>
  <si>
    <t>321 URC PRODUCIDAS</t>
  </si>
  <si>
    <t>Dermatología</t>
  </si>
  <si>
    <t>885 Dermatología</t>
  </si>
  <si>
    <t>Neumología</t>
  </si>
  <si>
    <t>878 Neumología</t>
  </si>
  <si>
    <t>Endocrinología</t>
  </si>
  <si>
    <t>876 Endocrinología</t>
  </si>
  <si>
    <t>Neurología</t>
  </si>
  <si>
    <t>881 Neurología</t>
  </si>
  <si>
    <t>Oncología</t>
  </si>
  <si>
    <t>882 Oncología</t>
  </si>
  <si>
    <t>Cardiología</t>
  </si>
  <si>
    <t>889 Cardiología</t>
  </si>
  <si>
    <t>Reumatología</t>
  </si>
  <si>
    <t>891 Reumatología</t>
  </si>
  <si>
    <t>Alergia</t>
  </si>
  <si>
    <t>884 Alergía</t>
  </si>
  <si>
    <t>Digestivo</t>
  </si>
  <si>
    <t>894 Medicina digestiva, AAM</t>
  </si>
  <si>
    <t>233 Endoscopia</t>
  </si>
  <si>
    <t>Anestesiología</t>
  </si>
  <si>
    <t>333 Actos anestésicos</t>
  </si>
  <si>
    <t>337URPA</t>
  </si>
  <si>
    <t>338 URPA CMA</t>
  </si>
  <si>
    <t>880 Anestesiología AAM</t>
  </si>
  <si>
    <t>87A Unidad del dolor AAM</t>
  </si>
  <si>
    <t>Neurofisiología</t>
  </si>
  <si>
    <t>231 Neurofisiología</t>
  </si>
  <si>
    <t>HOSPITAL DE DIA</t>
  </si>
  <si>
    <t>8O1 Hospital de Dia</t>
  </si>
  <si>
    <t>RADIOLOGIA</t>
  </si>
  <si>
    <t>225 Radiologia convencional</t>
  </si>
  <si>
    <t>226 Radiologia mama</t>
  </si>
  <si>
    <t>227 Ecografia y Doppler</t>
  </si>
  <si>
    <t>228 TAC</t>
  </si>
  <si>
    <t>229 Sala Intervencionismo</t>
  </si>
  <si>
    <t>VER CATALOGO</t>
  </si>
  <si>
    <t>22A Radiologia convencional</t>
  </si>
  <si>
    <t>22B Ecco doppler, rad. mama</t>
  </si>
  <si>
    <t>22C TC Y RM</t>
  </si>
  <si>
    <t>Urgencias</t>
  </si>
  <si>
    <t>712 Urgencias generales</t>
  </si>
  <si>
    <t>TOTAL IMPORTE</t>
  </si>
  <si>
    <t>411Quirofano programado</t>
  </si>
  <si>
    <t>412 Quirofano urgente</t>
  </si>
  <si>
    <t>Bloque quirúrgico CMA</t>
  </si>
  <si>
    <t>431 CMA</t>
  </si>
  <si>
    <t>451 Paritorios</t>
  </si>
  <si>
    <t xml:space="preserve">                                                                                                 </t>
  </si>
  <si>
    <t>858 HAD Linea salud mental</t>
  </si>
  <si>
    <t>212 Laboratorio  Microbiología</t>
  </si>
  <si>
    <t>Laboratorio Microbiología</t>
  </si>
  <si>
    <t>213 Lab. Bioquímica clínica</t>
  </si>
  <si>
    <t>214 Lab. Hematología</t>
  </si>
  <si>
    <t>Laboratorio Bioquímica</t>
  </si>
  <si>
    <t>Laboratorio Hematología</t>
  </si>
  <si>
    <t>21A Extracciones ambulatorias</t>
  </si>
  <si>
    <t xml:space="preserve">21A Extracciones </t>
  </si>
  <si>
    <t>864 Cirugía ortop. y trauma AAM</t>
  </si>
  <si>
    <t>814 Cirugía ortop. y trauma.HZN</t>
  </si>
  <si>
    <t>Cirugía ortopédica y trauma</t>
  </si>
  <si>
    <t>88P Psiquiatria infantil, AAM</t>
  </si>
  <si>
    <t>892 Salud mental,AAM</t>
  </si>
  <si>
    <t>843 Salud mental, HZN</t>
  </si>
  <si>
    <t>433 CMA Oftalmología</t>
  </si>
  <si>
    <t>Anatomía patológica</t>
  </si>
  <si>
    <t>216 Anatomía patológica</t>
  </si>
  <si>
    <t>Odontología</t>
  </si>
  <si>
    <t>871 Odontología, AAM</t>
  </si>
  <si>
    <t>8O1 URC PRODUCIDAS</t>
  </si>
  <si>
    <t>225 URC PRODUCIDAS</t>
  </si>
  <si>
    <t>226 URC PRODUCIDAS</t>
  </si>
  <si>
    <t>227 URC PRODUCIDAS</t>
  </si>
  <si>
    <t>228 URC PRODUCIDAS</t>
  </si>
  <si>
    <t>229 URC PRODUCIDAS</t>
  </si>
  <si>
    <t>22A URC PRODUCIDAS</t>
  </si>
  <si>
    <t>22B URC PRODUCIDAS</t>
  </si>
  <si>
    <t>22C URC PRODUCIDAS</t>
  </si>
  <si>
    <t>213 URC PRODUCIDAS</t>
  </si>
  <si>
    <t>214 URC PRODUCIDAS</t>
  </si>
  <si>
    <t>216 URC PRODUCIDAS</t>
  </si>
  <si>
    <t>8V1 HDIA Salud mental</t>
  </si>
  <si>
    <t xml:space="preserve">Bloque quirúrgico </t>
  </si>
  <si>
    <t>Ginecologia - Obstetricia</t>
  </si>
  <si>
    <t>882 URC's PRODUCIDAS</t>
  </si>
  <si>
    <t>884 URC's PRODUCIDAS</t>
  </si>
  <si>
    <t>333 URC's PRODUCIDAS</t>
  </si>
  <si>
    <t>337 URC's PRODUCIDAS</t>
  </si>
  <si>
    <t>338 URC's PRODUCIDAS</t>
  </si>
  <si>
    <t>87A URC's PRODUCIDAS</t>
  </si>
  <si>
    <t>880 URC's PRODUCIDAS</t>
  </si>
  <si>
    <t>411 URC's PRODUCIDAS</t>
  </si>
  <si>
    <t>412 URC's PRODUCIDAS</t>
  </si>
  <si>
    <t>431 URC's PRODUCIDAS</t>
  </si>
  <si>
    <t>889 URC's PRODUCIDAS</t>
  </si>
  <si>
    <t>812 URC's PRODUCIDAS</t>
  </si>
  <si>
    <t>862 URC's PRODUCIDAS</t>
  </si>
  <si>
    <t>814 URC's PRODUCIDAS</t>
  </si>
  <si>
    <t>864 URC's PRODUCIDAS</t>
  </si>
  <si>
    <t>885 URC's PRODUCIDAS</t>
  </si>
  <si>
    <t>233 URC's PRODUCIDAS</t>
  </si>
  <si>
    <t>894 URC's PRODUCIDAS</t>
  </si>
  <si>
    <t>876 URC's PRODUCIDAS</t>
  </si>
  <si>
    <t>824 URC's PRODUCIDAS</t>
  </si>
  <si>
    <t>825 URC's PRODUCIDAS</t>
  </si>
  <si>
    <t>874 URC's PRODUCIDAS</t>
  </si>
  <si>
    <t>875 URC's PRODUCIDAS</t>
  </si>
  <si>
    <t>451 URC's PRODUCIDAS</t>
  </si>
  <si>
    <t>833 URC's PRODUCIDAS</t>
  </si>
  <si>
    <t>883 URC's PRODUCIDAS</t>
  </si>
  <si>
    <t>827 URC's PRODUCIDAS</t>
  </si>
  <si>
    <t>877 URC's PRODUCIDAS</t>
  </si>
  <si>
    <t>854 URC's PRODUCIDAS</t>
  </si>
  <si>
    <t>896 URC's PRODUCIDAS</t>
  </si>
  <si>
    <t>879 URC's PRODUCIDAS</t>
  </si>
  <si>
    <t>878 URC's PRODUCIDAS</t>
  </si>
  <si>
    <t>231 URC's PRODUCIDAS</t>
  </si>
  <si>
    <t>881 URC's PRODUCIDAS</t>
  </si>
  <si>
    <t>871 URC's PRODUCIDAS</t>
  </si>
  <si>
    <t>822 URC's PRODUCIDAS</t>
  </si>
  <si>
    <t>872 URC's PRODUCIDAS</t>
  </si>
  <si>
    <t>433 URC's PRODUCIDAS</t>
  </si>
  <si>
    <t>823 URC's PRODUCIDAS</t>
  </si>
  <si>
    <t>873 URC's PRODUCIDAS</t>
  </si>
  <si>
    <t>837 URC's PRODUCIDAS</t>
  </si>
  <si>
    <t>836 URC's PRODUCIDAS</t>
  </si>
  <si>
    <t>887 URC's PRODUCIDAS</t>
  </si>
  <si>
    <t>891 URC's PRODUCIDAS</t>
  </si>
  <si>
    <t>843 URC's PRODUCIDAS</t>
  </si>
  <si>
    <t>892 URC's PRODUCIDAS</t>
  </si>
  <si>
    <t>88P URC's PRODUCIDAS</t>
  </si>
  <si>
    <t>858 URC's PRODUCIDAS</t>
  </si>
  <si>
    <t>8V1 URC's PRODUCIDAS</t>
  </si>
  <si>
    <t>838 URC's PRODUCIDAS</t>
  </si>
  <si>
    <t>888 URC's PRODUCIDAS</t>
  </si>
  <si>
    <t>851 URC's PRODUCIDAS</t>
  </si>
  <si>
    <t>844 URC's  PRODUCIDAS</t>
  </si>
  <si>
    <t>848 URC's PRODUCIDAS</t>
  </si>
  <si>
    <t>712 URC's PRODUCIDAS</t>
  </si>
  <si>
    <t>212 URC's PRODUCIDAS</t>
  </si>
  <si>
    <t xml:space="preserve">     S.I. E.   SISTEMA DE INFORMACION ECONOMICA    2020</t>
  </si>
  <si>
    <t xml:space="preserve">     S.I. E.   SISTEMA DE INFORMACION ECONOMICA  2020</t>
  </si>
  <si>
    <t xml:space="preserve">     S.I. E.   SISTEMA DE INFORMACION ECONOMICA     2020</t>
  </si>
  <si>
    <t xml:space="preserve">     S.I. E.   SISTEMA DE INFORMACION ECONOMICA   2020</t>
  </si>
  <si>
    <t>331 Electrofisiologia y cardioestimulación</t>
  </si>
  <si>
    <t>Rehabilitación</t>
  </si>
  <si>
    <t>331 URC'S PRODUCIDAS</t>
  </si>
  <si>
    <t>Solo activo en el primer trimestre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</si>
</sst>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rgb="FF0066FF"/>
      </left>
      <right>
        <color indexed="63"/>
      </right>
      <top style="thick">
        <color rgb="FF0066FF"/>
      </top>
      <bottom style="thick">
        <color rgb="FF0066FF"/>
      </bottom>
    </border>
    <border>
      <left>
        <color indexed="63"/>
      </left>
      <right>
        <color indexed="63"/>
      </right>
      <top style="thick">
        <color rgb="FF0066FF"/>
      </top>
      <bottom style="thick">
        <color rgb="FF0066FF"/>
      </bottom>
    </border>
    <border>
      <left>
        <color indexed="63"/>
      </left>
      <right style="thick">
        <color rgb="FF0066FF"/>
      </right>
      <top style="thick">
        <color rgb="FF0066FF"/>
      </top>
      <bottom style="thick">
        <color rgb="FF0066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10" fontId="0" fillId="0" borderId="36" xfId="0" applyNumberFormat="1" applyBorder="1" applyAlignment="1">
      <alignment/>
    </xf>
    <xf numFmtId="10" fontId="0" fillId="0" borderId="39" xfId="0" applyNumberFormat="1" applyBorder="1" applyAlignment="1">
      <alignment/>
    </xf>
    <xf numFmtId="10" fontId="0" fillId="0" borderId="25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7" fillId="33" borderId="11" xfId="0" applyFont="1" applyFill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3" fontId="0" fillId="0" borderId="48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30" xfId="0" applyNumberFormat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3" fontId="0" fillId="34" borderId="16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37" xfId="0" applyBorder="1" applyAlignment="1">
      <alignment horizontal="right"/>
    </xf>
    <xf numFmtId="3" fontId="0" fillId="0" borderId="16" xfId="0" applyNumberFormat="1" applyBorder="1" applyAlignment="1">
      <alignment/>
    </xf>
    <xf numFmtId="0" fontId="0" fillId="0" borderId="37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56" xfId="0" applyFont="1" applyFill="1" applyBorder="1" applyAlignment="1">
      <alignment/>
    </xf>
    <xf numFmtId="0" fontId="8" fillId="33" borderId="56" xfId="0" applyFon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right"/>
    </xf>
    <xf numFmtId="3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0" borderId="50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58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61" xfId="0" applyBorder="1" applyAlignment="1">
      <alignment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11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12" fillId="0" borderId="48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5" fillId="0" borderId="60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6" fillId="33" borderId="3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8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33" borderId="48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75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3" fontId="14" fillId="0" borderId="77" xfId="0" applyNumberFormat="1" applyFont="1" applyFill="1" applyBorder="1" applyAlignment="1">
      <alignment horizontal="center"/>
    </xf>
    <xf numFmtId="3" fontId="0" fillId="0" borderId="77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78" xfId="0" applyFont="1" applyBorder="1" applyAlignment="1">
      <alignment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3" fontId="0" fillId="0" borderId="6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8" fillId="33" borderId="79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5" fillId="0" borderId="8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33" borderId="57" xfId="0" applyFont="1" applyFill="1" applyBorder="1" applyAlignment="1">
      <alignment wrapText="1"/>
    </xf>
    <xf numFmtId="0" fontId="8" fillId="33" borderId="80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32" sqref="B32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86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87</v>
      </c>
      <c r="B6" s="15"/>
      <c r="C6" s="50">
        <v>140248.5</v>
      </c>
      <c r="D6" s="18">
        <v>52157.46</v>
      </c>
      <c r="E6" s="18"/>
      <c r="F6" s="18">
        <v>165.18</v>
      </c>
      <c r="G6" s="18">
        <v>7049.72</v>
      </c>
      <c r="H6" s="18">
        <v>1194.41</v>
      </c>
      <c r="I6" s="18"/>
      <c r="J6" s="18"/>
      <c r="K6" s="18"/>
      <c r="L6" s="18"/>
      <c r="M6" s="18"/>
      <c r="N6" s="18">
        <v>134767.75</v>
      </c>
      <c r="O6" s="32">
        <f>SUM(C6:N6)</f>
        <v>335583.02</v>
      </c>
    </row>
    <row r="7" spans="1:15" ht="18.75" customHeight="1" thickBot="1">
      <c r="A7" s="48" t="s">
        <v>18</v>
      </c>
      <c r="B7" s="49"/>
      <c r="C7" s="45">
        <f>SUM(C6:C6)</f>
        <v>140248.5</v>
      </c>
      <c r="D7" s="46">
        <f>SUM(D6:D6)</f>
        <v>52157.46</v>
      </c>
      <c r="E7" s="46"/>
      <c r="F7" s="46">
        <f>SUM(F6:F6)</f>
        <v>165.18</v>
      </c>
      <c r="G7" s="46">
        <f>SUM(G6:G6)</f>
        <v>7049.72</v>
      </c>
      <c r="H7" s="46">
        <f>SUM(H6:H6)</f>
        <v>1194.41</v>
      </c>
      <c r="I7" s="46"/>
      <c r="J7" s="46"/>
      <c r="K7" s="46"/>
      <c r="L7" s="46"/>
      <c r="M7" s="46"/>
      <c r="N7" s="47">
        <f>SUM(N6:N6)</f>
        <v>134767.75</v>
      </c>
      <c r="O7" s="33">
        <f>SUM(O6:O6)</f>
        <v>335583.02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87</v>
      </c>
      <c r="B11" s="16"/>
      <c r="C11" s="16"/>
      <c r="D11" s="111">
        <f>SUM(C6:D6)</f>
        <v>192405.96</v>
      </c>
      <c r="E11" s="34">
        <f>SUM(F6:H6)</f>
        <v>8409.310000000001</v>
      </c>
      <c r="F11" s="34"/>
      <c r="G11" s="34">
        <f>L6+M6+N6</f>
        <v>134767.75</v>
      </c>
      <c r="H11" s="34">
        <v>3867</v>
      </c>
      <c r="I11" s="34">
        <v>20238.61</v>
      </c>
      <c r="J11" s="66">
        <v>11871.81</v>
      </c>
      <c r="K11" s="132"/>
      <c r="N11" s="13">
        <f>SUM(D11:M11)</f>
        <v>371560.44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192405.96</v>
      </c>
      <c r="E12" s="51">
        <f>SUM(E11:E11)</f>
        <v>8409.310000000001</v>
      </c>
      <c r="F12" s="51"/>
      <c r="G12" s="51">
        <f>SUM(G11:G11)</f>
        <v>134767.75</v>
      </c>
      <c r="H12" s="51">
        <f>SUM(H11:H11)</f>
        <v>3867</v>
      </c>
      <c r="I12" s="51">
        <f>SUM(I11:I11)</f>
        <v>20238.61</v>
      </c>
      <c r="J12" s="51">
        <f>SUM(J11)</f>
        <v>11871.81</v>
      </c>
      <c r="K12" s="9"/>
      <c r="L12" s="9"/>
      <c r="M12" s="9"/>
      <c r="N12" s="170">
        <f>SUM(N11:N11)</f>
        <v>371560.44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0.5178321997896224</v>
      </c>
      <c r="E13" s="38">
        <f t="shared" si="0"/>
        <v>0.0226324147963653</v>
      </c>
      <c r="F13" s="38"/>
      <c r="G13" s="38">
        <f t="shared" si="0"/>
        <v>0.3627074776851917</v>
      </c>
      <c r="H13" s="38">
        <f t="shared" si="0"/>
        <v>0.010407458878022644</v>
      </c>
      <c r="I13" s="38">
        <f t="shared" si="0"/>
        <v>0.05446922713300695</v>
      </c>
      <c r="J13" s="38">
        <f t="shared" si="0"/>
        <v>0.03195122171779105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4" t="s">
        <v>156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371560.44</v>
      </c>
      <c r="L18" s="201"/>
      <c r="M18" s="150">
        <v>3848.3</v>
      </c>
      <c r="N18" s="70"/>
      <c r="O18" s="151">
        <f>N12/M18</f>
        <v>96.55183847413143</v>
      </c>
    </row>
    <row r="19" spans="11:12" ht="13.5" thickBot="1">
      <c r="K19" s="195">
        <f>SUM(K18:L18)</f>
        <v>371560.44</v>
      </c>
      <c r="L19" s="196"/>
    </row>
    <row r="27" ht="12.75">
      <c r="H27" t="s">
        <v>32</v>
      </c>
    </row>
  </sheetData>
  <sheetProtection/>
  <mergeCells count="18">
    <mergeCell ref="A4:B5"/>
    <mergeCell ref="C4:E4"/>
    <mergeCell ref="F4:H4"/>
    <mergeCell ref="K19:L19"/>
    <mergeCell ref="A16:J16"/>
    <mergeCell ref="K16:L16"/>
    <mergeCell ref="K18:L18"/>
    <mergeCell ref="I4:K4"/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O21" sqref="O2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88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90</v>
      </c>
      <c r="B6" s="15"/>
      <c r="C6" s="50">
        <v>302699</v>
      </c>
      <c r="D6" s="18">
        <v>203933</v>
      </c>
      <c r="E6" s="18"/>
      <c r="F6" s="18">
        <v>1301</v>
      </c>
      <c r="G6" s="18">
        <v>507377</v>
      </c>
      <c r="H6" s="18">
        <v>32066</v>
      </c>
      <c r="I6" s="18">
        <v>220</v>
      </c>
      <c r="J6" s="18"/>
      <c r="K6" s="18"/>
      <c r="L6" s="18">
        <v>124280</v>
      </c>
      <c r="M6" s="18"/>
      <c r="N6" s="18"/>
      <c r="O6" s="32">
        <f>SUM(C6:N6)</f>
        <v>1171876</v>
      </c>
    </row>
    <row r="7" spans="1:15" ht="13.5" thickBot="1">
      <c r="A7" s="15" t="s">
        <v>89</v>
      </c>
      <c r="B7" s="3"/>
      <c r="C7" s="44">
        <v>175798</v>
      </c>
      <c r="D7" s="44">
        <v>53056</v>
      </c>
      <c r="E7" s="44"/>
      <c r="F7" s="44">
        <v>8</v>
      </c>
      <c r="G7" s="44">
        <v>0</v>
      </c>
      <c r="H7" s="44">
        <v>161.24</v>
      </c>
      <c r="I7" s="44"/>
      <c r="J7" s="44">
        <v>40</v>
      </c>
      <c r="K7" s="44"/>
      <c r="L7" s="44"/>
      <c r="M7" s="44"/>
      <c r="N7" s="44">
        <v>308603</v>
      </c>
      <c r="O7" s="32">
        <f>SUM(C7:N7)</f>
        <v>537666.24</v>
      </c>
    </row>
    <row r="8" spans="1:15" ht="18.75" customHeight="1" thickBot="1">
      <c r="A8" s="48" t="s">
        <v>18</v>
      </c>
      <c r="B8" s="49"/>
      <c r="C8" s="45">
        <f aca="true" t="shared" si="0" ref="C8:L8">SUM(C6:C7)</f>
        <v>478497</v>
      </c>
      <c r="D8" s="46">
        <f t="shared" si="0"/>
        <v>256989</v>
      </c>
      <c r="E8" s="46"/>
      <c r="F8" s="46">
        <f t="shared" si="0"/>
        <v>1309</v>
      </c>
      <c r="G8" s="46">
        <f t="shared" si="0"/>
        <v>507377</v>
      </c>
      <c r="H8" s="46">
        <f t="shared" si="0"/>
        <v>32227.24</v>
      </c>
      <c r="I8" s="46">
        <f t="shared" si="0"/>
        <v>220</v>
      </c>
      <c r="J8" s="46">
        <f t="shared" si="0"/>
        <v>40</v>
      </c>
      <c r="K8" s="46"/>
      <c r="L8" s="46">
        <f t="shared" si="0"/>
        <v>124280</v>
      </c>
      <c r="M8" s="46"/>
      <c r="N8" s="47">
        <f>SUM(N6:N7)</f>
        <v>308603</v>
      </c>
      <c r="O8" s="33">
        <f>SUM(O6:O7)</f>
        <v>1709542.24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178" t="s">
        <v>19</v>
      </c>
      <c r="B10" s="179"/>
      <c r="C10" s="180"/>
      <c r="D10" s="67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181"/>
      <c r="B11" s="182"/>
      <c r="C11" s="183"/>
      <c r="D11" s="24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90</v>
      </c>
      <c r="B12" s="16"/>
      <c r="C12" s="16"/>
      <c r="D12" s="34">
        <f>C6+D6+E6</f>
        <v>506632</v>
      </c>
      <c r="E12" s="34">
        <f>F6+G6+H6</f>
        <v>540744</v>
      </c>
      <c r="F12" s="34">
        <f>I6+J6+K6</f>
        <v>220</v>
      </c>
      <c r="G12" s="34">
        <f>L6+M6+N6</f>
        <v>124280</v>
      </c>
      <c r="H12" s="34">
        <v>31666</v>
      </c>
      <c r="I12" s="34">
        <v>98323</v>
      </c>
      <c r="J12" s="66"/>
      <c r="N12" s="13">
        <f>SUM(D12:M12)</f>
        <v>1301865</v>
      </c>
      <c r="O12" s="8">
        <f>N12/N14</f>
        <v>0.6881579792284139</v>
      </c>
    </row>
    <row r="13" spans="1:15" ht="13.5" thickBot="1">
      <c r="A13" s="15" t="s">
        <v>89</v>
      </c>
      <c r="D13" s="34">
        <f>C7+D7+E7</f>
        <v>228854</v>
      </c>
      <c r="E13" s="34">
        <f>F7+G7+H7</f>
        <v>169.24</v>
      </c>
      <c r="F13" s="34">
        <f>I7+J7+K7</f>
        <v>40</v>
      </c>
      <c r="G13" s="34">
        <f>L7+M7+N7</f>
        <v>308603</v>
      </c>
      <c r="H13" s="37">
        <v>10304</v>
      </c>
      <c r="I13" s="37">
        <v>25095</v>
      </c>
      <c r="J13" s="59">
        <v>16881</v>
      </c>
      <c r="K13" s="2"/>
      <c r="L13" s="2"/>
      <c r="M13" s="2"/>
      <c r="N13" s="13">
        <f>SUM(D13:M13)</f>
        <v>589946.24</v>
      </c>
      <c r="O13" s="8">
        <f>N13/N14</f>
        <v>0.31184202077158607</v>
      </c>
    </row>
    <row r="14" spans="1:15" ht="14.25" thickBot="1">
      <c r="A14" s="172" t="s">
        <v>26</v>
      </c>
      <c r="B14" s="173"/>
      <c r="C14" s="9"/>
      <c r="D14" s="51">
        <f aca="true" t="shared" si="1" ref="D14:I14">SUM(D12:D13)</f>
        <v>735486</v>
      </c>
      <c r="E14" s="51">
        <f t="shared" si="1"/>
        <v>540913.24</v>
      </c>
      <c r="F14" s="51">
        <f t="shared" si="1"/>
        <v>260</v>
      </c>
      <c r="G14" s="51">
        <f t="shared" si="1"/>
        <v>432883</v>
      </c>
      <c r="H14" s="51">
        <f t="shared" si="1"/>
        <v>41970</v>
      </c>
      <c r="I14" s="51">
        <f t="shared" si="1"/>
        <v>123418</v>
      </c>
      <c r="J14" s="51">
        <f>SUM(J12:J13)</f>
        <v>16881</v>
      </c>
      <c r="K14" s="9"/>
      <c r="L14" s="9"/>
      <c r="M14" s="9"/>
      <c r="N14" s="170">
        <f>SUM(N12:N13)</f>
        <v>1891811.24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0.38877345923793116</v>
      </c>
      <c r="E15" s="38">
        <f t="shared" si="2"/>
        <v>0.2859234729993464</v>
      </c>
      <c r="F15" s="38">
        <f t="shared" si="2"/>
        <v>0.000137434430297602</v>
      </c>
      <c r="G15" s="38">
        <f t="shared" si="2"/>
        <v>0.22881934034814172</v>
      </c>
      <c r="H15" s="38">
        <f t="shared" si="2"/>
        <v>0.02218508861380906</v>
      </c>
      <c r="I15" s="38">
        <f t="shared" si="2"/>
        <v>0.06523800968642093</v>
      </c>
      <c r="J15" s="38">
        <f t="shared" si="2"/>
        <v>0.008923194684053152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171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1301870.8800000001</v>
      </c>
      <c r="L20" s="201"/>
      <c r="M20" s="18">
        <v>4104</v>
      </c>
      <c r="N20" s="15"/>
      <c r="O20" s="19">
        <v>317.22</v>
      </c>
    </row>
    <row r="21" spans="1:15" ht="13.5" thickBot="1">
      <c r="A21" s="133" t="s">
        <v>172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589955.75</v>
      </c>
      <c r="L21" s="201"/>
      <c r="M21" s="34">
        <v>5405</v>
      </c>
      <c r="N21" s="16"/>
      <c r="O21" s="19">
        <v>109.15</v>
      </c>
    </row>
    <row r="22" spans="8:15" ht="13.5" thickBot="1">
      <c r="H22" t="s">
        <v>31</v>
      </c>
      <c r="K22" s="220">
        <f>SUM(K20:L21)</f>
        <v>1891826.6300000001</v>
      </c>
      <c r="L22" s="221"/>
      <c r="M22" s="2"/>
      <c r="O22" s="1"/>
    </row>
    <row r="31" ht="12.75">
      <c r="H31" t="s">
        <v>32</v>
      </c>
    </row>
  </sheetData>
  <sheetProtection/>
  <mergeCells count="19">
    <mergeCell ref="K22:L22"/>
    <mergeCell ref="A18:J18"/>
    <mergeCell ref="K18:L18"/>
    <mergeCell ref="K20:L20"/>
    <mergeCell ref="K21:L21"/>
    <mergeCell ref="O4:O5"/>
    <mergeCell ref="A10:C11"/>
    <mergeCell ref="H10:J10"/>
    <mergeCell ref="N10:N11"/>
    <mergeCell ref="O10:O11"/>
    <mergeCell ref="A14:B15"/>
    <mergeCell ref="N14:O14"/>
    <mergeCell ref="B2:I2"/>
    <mergeCell ref="J2:L2"/>
    <mergeCell ref="A4:B5"/>
    <mergeCell ref="C4:E4"/>
    <mergeCell ref="F4:H4"/>
    <mergeCell ref="I4:K4"/>
    <mergeCell ref="L4:N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76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77</v>
      </c>
      <c r="B6" s="15"/>
      <c r="C6" s="50">
        <v>135238</v>
      </c>
      <c r="D6" s="18">
        <v>70424</v>
      </c>
      <c r="E6" s="18"/>
      <c r="F6" s="18">
        <v>261</v>
      </c>
      <c r="G6" s="18">
        <v>927</v>
      </c>
      <c r="H6" s="18">
        <v>5226</v>
      </c>
      <c r="I6" s="18"/>
      <c r="J6" s="18">
        <v>1242</v>
      </c>
      <c r="K6" s="18"/>
      <c r="L6" s="18"/>
      <c r="M6" s="18">
        <v>232</v>
      </c>
      <c r="N6" s="18">
        <v>852083</v>
      </c>
      <c r="O6" s="32">
        <f>SUM(C6:N6)</f>
        <v>1065633</v>
      </c>
    </row>
    <row r="7" spans="1:15" ht="18.75" customHeight="1" thickBot="1">
      <c r="A7" s="48" t="s">
        <v>18</v>
      </c>
      <c r="B7" s="49"/>
      <c r="C7" s="45">
        <f>SUM(C6:C6)</f>
        <v>135238</v>
      </c>
      <c r="D7" s="46">
        <f>SUM(D6:D6)</f>
        <v>70424</v>
      </c>
      <c r="E7" s="46"/>
      <c r="F7" s="46">
        <f>SUM(F6:F6)</f>
        <v>261</v>
      </c>
      <c r="G7" s="46">
        <f>SUM(G6:G6)</f>
        <v>927</v>
      </c>
      <c r="H7" s="46">
        <f>SUM(H6)</f>
        <v>5226</v>
      </c>
      <c r="I7" s="46"/>
      <c r="J7" s="46">
        <f>SUM(J6)</f>
        <v>1242</v>
      </c>
      <c r="K7" s="46"/>
      <c r="L7" s="46"/>
      <c r="M7" s="46">
        <f>SUM(M6)</f>
        <v>232</v>
      </c>
      <c r="N7" s="47">
        <f>SUM(N6:N6)</f>
        <v>852083</v>
      </c>
      <c r="O7" s="33">
        <f>SUM(O6:O6)</f>
        <v>1065633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77</v>
      </c>
      <c r="B11" s="16"/>
      <c r="C11" s="16"/>
      <c r="D11" s="34">
        <f>C6+D6+E6</f>
        <v>205662</v>
      </c>
      <c r="E11" s="34">
        <f>F6+G6+H6</f>
        <v>6414</v>
      </c>
      <c r="F11" s="34">
        <f>I6+J6+K6</f>
        <v>1242</v>
      </c>
      <c r="G11" s="34">
        <f>L6+M6+N6</f>
        <v>852315</v>
      </c>
      <c r="H11" s="34">
        <v>5098</v>
      </c>
      <c r="I11" s="34">
        <v>24232</v>
      </c>
      <c r="J11" s="66">
        <v>10415</v>
      </c>
      <c r="N11" s="13">
        <f>SUM(D11:M11)</f>
        <v>1105378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205662</v>
      </c>
      <c r="E12" s="51">
        <f>SUM(E11:E11)</f>
        <v>6414</v>
      </c>
      <c r="F12" s="51">
        <f>SUM(F11)</f>
        <v>1242</v>
      </c>
      <c r="G12" s="51">
        <f>SUM(G11:G11)</f>
        <v>852315</v>
      </c>
      <c r="H12" s="51">
        <f>SUM(H11:H11)</f>
        <v>5098</v>
      </c>
      <c r="I12" s="51">
        <f>SUM(I11:I11)</f>
        <v>24232</v>
      </c>
      <c r="J12" s="51">
        <f>SUM(J11)</f>
        <v>10415</v>
      </c>
      <c r="K12" s="9"/>
      <c r="L12" s="9"/>
      <c r="M12" s="9"/>
      <c r="N12" s="170">
        <f>SUM(N11:N11)</f>
        <v>1105378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0.18605581077242356</v>
      </c>
      <c r="E13" s="38">
        <f t="shared" si="0"/>
        <v>0.005802539945611366</v>
      </c>
      <c r="F13" s="38">
        <f t="shared" si="0"/>
        <v>0.0011235975385795627</v>
      </c>
      <c r="G13" s="38">
        <f t="shared" si="0"/>
        <v>0.7710620258409341</v>
      </c>
      <c r="H13" s="38">
        <f t="shared" si="0"/>
        <v>0.004611996982027867</v>
      </c>
      <c r="I13" s="38">
        <f t="shared" si="0"/>
        <v>0.021921912685072438</v>
      </c>
      <c r="J13" s="38">
        <f t="shared" si="0"/>
        <v>0.009422116235351165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173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1105383.44</v>
      </c>
      <c r="L18" s="201"/>
      <c r="M18" s="18">
        <v>3416</v>
      </c>
      <c r="N18" s="70"/>
      <c r="O18" s="69">
        <v>323.59</v>
      </c>
    </row>
    <row r="19" spans="8:15" ht="13.5" thickBot="1">
      <c r="H19" t="s">
        <v>31</v>
      </c>
      <c r="K19" s="213">
        <f>SUM(K18:L18)</f>
        <v>1105383.44</v>
      </c>
      <c r="L19" s="214"/>
      <c r="M19" s="2"/>
      <c r="O19" s="1"/>
    </row>
    <row r="28" ht="12.75">
      <c r="H28" t="s">
        <v>32</v>
      </c>
    </row>
  </sheetData>
  <sheetProtection/>
  <mergeCells count="18">
    <mergeCell ref="J2:L2"/>
    <mergeCell ref="L4:N4"/>
    <mergeCell ref="O4:O5"/>
    <mergeCell ref="A9:C10"/>
    <mergeCell ref="H9:J9"/>
    <mergeCell ref="N9:N10"/>
    <mergeCell ref="O9:O10"/>
    <mergeCell ref="A4:B5"/>
    <mergeCell ref="C4:E4"/>
    <mergeCell ref="B2:I2"/>
    <mergeCell ref="N12:O12"/>
    <mergeCell ref="A12:B13"/>
    <mergeCell ref="F4:H4"/>
    <mergeCell ref="I4:K4"/>
    <mergeCell ref="K19:L19"/>
    <mergeCell ref="A16:J16"/>
    <mergeCell ref="K16:L16"/>
    <mergeCell ref="K18:L18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2">
      <selection activeCell="E18" sqref="E18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42187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154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16</v>
      </c>
      <c r="B6" s="15"/>
      <c r="C6" s="18">
        <v>96528</v>
      </c>
      <c r="D6" s="18">
        <v>35134</v>
      </c>
      <c r="E6" s="50">
        <v>10553</v>
      </c>
      <c r="F6" s="18">
        <v>520</v>
      </c>
      <c r="G6" s="18">
        <v>1396</v>
      </c>
      <c r="H6" s="18">
        <v>3872</v>
      </c>
      <c r="I6" s="18">
        <v>4292</v>
      </c>
      <c r="J6" s="18"/>
      <c r="K6" s="18"/>
      <c r="L6" s="18">
        <v>12413</v>
      </c>
      <c r="M6" s="18"/>
      <c r="N6" s="18"/>
      <c r="O6" s="32">
        <f>SUM(C6:N6)</f>
        <v>164708</v>
      </c>
    </row>
    <row r="7" spans="1:15" ht="13.5" thickBot="1">
      <c r="A7" s="15" t="s">
        <v>17</v>
      </c>
      <c r="B7" s="15"/>
      <c r="C7" s="18">
        <v>216801</v>
      </c>
      <c r="D7" s="18">
        <v>80930</v>
      </c>
      <c r="E7" s="18"/>
      <c r="F7" s="18">
        <v>741</v>
      </c>
      <c r="G7" s="18">
        <v>1402</v>
      </c>
      <c r="H7" s="18">
        <v>5884</v>
      </c>
      <c r="I7" s="18"/>
      <c r="J7" s="18">
        <v>5865</v>
      </c>
      <c r="K7" s="18"/>
      <c r="L7" s="18"/>
      <c r="M7" s="18"/>
      <c r="N7" s="18">
        <v>86333</v>
      </c>
      <c r="O7" s="32">
        <f>SUM(C7:N7)</f>
        <v>397956</v>
      </c>
    </row>
    <row r="8" spans="1:15" ht="13.5" thickBot="1">
      <c r="A8" s="15" t="s">
        <v>45</v>
      </c>
      <c r="B8" s="15"/>
      <c r="C8" s="50">
        <v>140532</v>
      </c>
      <c r="D8" s="18">
        <v>707318</v>
      </c>
      <c r="E8" s="18">
        <v>10872</v>
      </c>
      <c r="F8" s="18">
        <v>1372</v>
      </c>
      <c r="G8" s="18">
        <v>20869</v>
      </c>
      <c r="H8" s="18">
        <v>27959</v>
      </c>
      <c r="I8" s="18">
        <v>2581</v>
      </c>
      <c r="J8" s="18"/>
      <c r="K8" s="18"/>
      <c r="L8" s="18"/>
      <c r="M8" s="18"/>
      <c r="N8" s="18"/>
      <c r="O8" s="32">
        <f>SUM(C8:N8)</f>
        <v>911503</v>
      </c>
    </row>
    <row r="9" spans="1:15" ht="13.5" thickBot="1">
      <c r="A9" s="15" t="s">
        <v>46</v>
      </c>
      <c r="B9" s="15"/>
      <c r="C9" s="18">
        <v>111890</v>
      </c>
      <c r="D9" s="50">
        <v>71565</v>
      </c>
      <c r="E9" s="18"/>
      <c r="F9" s="18">
        <v>3248</v>
      </c>
      <c r="G9" s="18">
        <v>977</v>
      </c>
      <c r="H9" s="18">
        <v>98</v>
      </c>
      <c r="I9" s="18"/>
      <c r="J9" s="18">
        <v>960</v>
      </c>
      <c r="K9" s="18"/>
      <c r="L9" s="18"/>
      <c r="M9" s="18"/>
      <c r="N9" s="64"/>
      <c r="O9" s="32">
        <f>SUM(C9:N9)</f>
        <v>188738</v>
      </c>
    </row>
    <row r="10" spans="1:15" ht="13.5" thickBot="1">
      <c r="A10" s="15" t="s">
        <v>118</v>
      </c>
      <c r="B10" s="15"/>
      <c r="C10" s="50">
        <v>497230</v>
      </c>
      <c r="D10" s="18">
        <v>1148109</v>
      </c>
      <c r="E10" s="18">
        <v>56107</v>
      </c>
      <c r="F10" s="18">
        <v>4098</v>
      </c>
      <c r="G10" s="18">
        <v>108223</v>
      </c>
      <c r="H10" s="18">
        <v>33234</v>
      </c>
      <c r="I10" s="18"/>
      <c r="J10" s="18"/>
      <c r="K10" s="18"/>
      <c r="L10" s="18"/>
      <c r="M10" s="18"/>
      <c r="N10" s="18"/>
      <c r="O10" s="32">
        <f>SUM(C10:N10)</f>
        <v>1847001</v>
      </c>
    </row>
    <row r="11" spans="1:15" ht="18.75" customHeight="1" thickBot="1">
      <c r="A11" s="30" t="s">
        <v>18</v>
      </c>
      <c r="B11" s="31"/>
      <c r="C11" s="35">
        <f>SUM(C6:C10)</f>
        <v>1062981</v>
      </c>
      <c r="D11" s="35">
        <f aca="true" t="shared" si="0" ref="D11:N11">SUM(D6:D10)</f>
        <v>2043056</v>
      </c>
      <c r="E11" s="35">
        <f t="shared" si="0"/>
        <v>77532</v>
      </c>
      <c r="F11" s="35">
        <f t="shared" si="0"/>
        <v>9979</v>
      </c>
      <c r="G11" s="35">
        <f t="shared" si="0"/>
        <v>132867</v>
      </c>
      <c r="H11" s="35">
        <f t="shared" si="0"/>
        <v>71047</v>
      </c>
      <c r="I11" s="35">
        <f t="shared" si="0"/>
        <v>6873</v>
      </c>
      <c r="J11" s="35">
        <f>SUM(J6:J10)</f>
        <v>6825</v>
      </c>
      <c r="K11" s="35"/>
      <c r="L11" s="35">
        <f t="shared" si="0"/>
        <v>12413</v>
      </c>
      <c r="M11" s="35"/>
      <c r="N11" s="35">
        <f t="shared" si="0"/>
        <v>86333</v>
      </c>
      <c r="O11" s="33">
        <f>SUM(O6:O10)</f>
        <v>3509906</v>
      </c>
    </row>
    <row r="12" spans="1:15" ht="18.75" customHeight="1" thickBot="1">
      <c r="A12" s="3"/>
      <c r="B12" s="3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3.5" thickBot="1">
      <c r="A13" s="208" t="s">
        <v>19</v>
      </c>
      <c r="B13" s="208"/>
      <c r="C13" s="208"/>
      <c r="D13" s="20"/>
      <c r="E13" s="21"/>
      <c r="F13" s="21"/>
      <c r="G13" s="22"/>
      <c r="H13" s="184" t="s">
        <v>21</v>
      </c>
      <c r="I13" s="185"/>
      <c r="J13" s="186"/>
      <c r="N13" s="187" t="s">
        <v>15</v>
      </c>
      <c r="O13" s="189" t="s">
        <v>25</v>
      </c>
    </row>
    <row r="14" spans="1:15" ht="13.5" thickBot="1">
      <c r="A14" s="208"/>
      <c r="B14" s="208"/>
      <c r="C14" s="208"/>
      <c r="D14" s="23" t="s">
        <v>1</v>
      </c>
      <c r="E14" s="24" t="s">
        <v>2</v>
      </c>
      <c r="F14" s="25" t="s">
        <v>20</v>
      </c>
      <c r="G14" s="26" t="s">
        <v>4</v>
      </c>
      <c r="H14" s="27" t="s">
        <v>22</v>
      </c>
      <c r="I14" s="27" t="s">
        <v>23</v>
      </c>
      <c r="J14" s="27" t="s">
        <v>24</v>
      </c>
      <c r="N14" s="188"/>
      <c r="O14" s="190"/>
    </row>
    <row r="15" spans="1:15" ht="13.5" thickBot="1">
      <c r="A15" s="16" t="s">
        <v>16</v>
      </c>
      <c r="B15" s="16"/>
      <c r="C15" s="16"/>
      <c r="D15" s="34">
        <f>C6+D6+E6</f>
        <v>142215</v>
      </c>
      <c r="E15" s="34">
        <f>F6+G6+H6</f>
        <v>5788</v>
      </c>
      <c r="F15" s="34">
        <f>I6+J6+K6</f>
        <v>4292</v>
      </c>
      <c r="G15" s="34">
        <f>L6+M6+N6</f>
        <v>12413</v>
      </c>
      <c r="H15" s="34">
        <v>7884</v>
      </c>
      <c r="I15" s="34">
        <v>32789</v>
      </c>
      <c r="J15" s="66">
        <v>147426</v>
      </c>
      <c r="N15" s="13">
        <f>SUM(D15:M15)</f>
        <v>352807</v>
      </c>
      <c r="O15" s="8">
        <f>N15/N20</f>
        <v>0.0741072698251393</v>
      </c>
    </row>
    <row r="16" spans="1:15" ht="13.5" thickBot="1">
      <c r="A16" t="s">
        <v>17</v>
      </c>
      <c r="B16" s="16"/>
      <c r="C16" s="16"/>
      <c r="D16" s="34">
        <f>C7+D7+E7</f>
        <v>297731</v>
      </c>
      <c r="E16" s="34">
        <f>F7+G7+H7</f>
        <v>8027</v>
      </c>
      <c r="F16" s="34">
        <f>I7+J7+K7</f>
        <v>5865</v>
      </c>
      <c r="G16" s="34">
        <f>L7+M7+N7</f>
        <v>86333</v>
      </c>
      <c r="H16" s="34">
        <v>32444</v>
      </c>
      <c r="I16" s="34">
        <v>33897</v>
      </c>
      <c r="J16" s="65">
        <v>32755</v>
      </c>
      <c r="K16" s="2"/>
      <c r="L16" s="2"/>
      <c r="M16" s="2"/>
      <c r="N16" s="13">
        <f>SUM(D16:M16)</f>
        <v>497052</v>
      </c>
      <c r="O16" s="8">
        <f>N16/N20</f>
        <v>0.10440599727648583</v>
      </c>
    </row>
    <row r="17" spans="1:15" ht="13.5" thickBot="1">
      <c r="A17" s="15" t="s">
        <v>45</v>
      </c>
      <c r="B17" s="16"/>
      <c r="C17" s="16"/>
      <c r="D17" s="34">
        <f>C8+D8+E8</f>
        <v>858722</v>
      </c>
      <c r="E17" s="34">
        <f>F8+G8+H8</f>
        <v>50200</v>
      </c>
      <c r="F17" s="34">
        <f>I8+J8+K8</f>
        <v>2581</v>
      </c>
      <c r="G17" s="34">
        <f>L8+M8+N8</f>
        <v>0</v>
      </c>
      <c r="H17" s="34">
        <v>96887</v>
      </c>
      <c r="I17" s="34">
        <v>367491</v>
      </c>
      <c r="J17" s="65"/>
      <c r="N17" s="13">
        <f>SUM(D17:M17)</f>
        <v>1375881</v>
      </c>
      <c r="O17" s="8">
        <f>N17/N20</f>
        <v>0.28900442597307446</v>
      </c>
    </row>
    <row r="18" spans="1:15" ht="13.5" thickBot="1">
      <c r="A18" s="15" t="s">
        <v>46</v>
      </c>
      <c r="B18" s="15"/>
      <c r="C18" s="15"/>
      <c r="D18" s="34">
        <f>C9+D9+E9</f>
        <v>183455</v>
      </c>
      <c r="E18" s="34">
        <f>F9+G9+H9</f>
        <v>4323</v>
      </c>
      <c r="F18" s="34">
        <f>I9+J9+K9</f>
        <v>960</v>
      </c>
      <c r="G18" s="34">
        <f>L9+M9+N9</f>
        <v>0</v>
      </c>
      <c r="H18" s="18">
        <v>7828</v>
      </c>
      <c r="I18" s="18">
        <v>26591</v>
      </c>
      <c r="J18" s="58">
        <v>36962</v>
      </c>
      <c r="K18" s="2"/>
      <c r="L18" s="2"/>
      <c r="M18" s="2"/>
      <c r="N18" s="13">
        <f>SUM(D18:M18)</f>
        <v>260119</v>
      </c>
      <c r="O18" s="8">
        <f>N18/N20</f>
        <v>0.05463811352848841</v>
      </c>
    </row>
    <row r="19" spans="1:15" ht="13.5" thickBot="1">
      <c r="A19" s="15" t="s">
        <v>118</v>
      </c>
      <c r="D19" s="34">
        <f>C10+D10+E10</f>
        <v>1701446</v>
      </c>
      <c r="E19" s="34">
        <f>F10+G10+H10</f>
        <v>145555</v>
      </c>
      <c r="F19" s="34">
        <f>I10+J10+K10</f>
        <v>0</v>
      </c>
      <c r="G19" s="34">
        <f>L10+M10+N10</f>
        <v>0</v>
      </c>
      <c r="H19" s="37">
        <v>45546</v>
      </c>
      <c r="I19" s="37">
        <v>382355</v>
      </c>
      <c r="J19" s="107"/>
      <c r="K19" s="2"/>
      <c r="L19" s="2"/>
      <c r="M19" s="2"/>
      <c r="N19" s="13">
        <f>SUM(D19:J19)</f>
        <v>2274902</v>
      </c>
      <c r="O19" s="8">
        <f>N19/N20</f>
        <v>0.477844193396812</v>
      </c>
    </row>
    <row r="20" spans="1:15" ht="14.25" thickBot="1">
      <c r="A20" s="172" t="s">
        <v>26</v>
      </c>
      <c r="B20" s="173"/>
      <c r="C20" s="9"/>
      <c r="D20" s="32">
        <f>SUM(D15:D19)</f>
        <v>3183569</v>
      </c>
      <c r="E20" s="32">
        <f aca="true" t="shared" si="1" ref="E20:J20">SUM(E15:E19)</f>
        <v>213893</v>
      </c>
      <c r="F20" s="32">
        <f t="shared" si="1"/>
        <v>13698</v>
      </c>
      <c r="G20" s="32">
        <f t="shared" si="1"/>
        <v>98746</v>
      </c>
      <c r="H20" s="32">
        <f t="shared" si="1"/>
        <v>190589</v>
      </c>
      <c r="I20" s="32">
        <f t="shared" si="1"/>
        <v>843123</v>
      </c>
      <c r="J20" s="32">
        <f t="shared" si="1"/>
        <v>217143</v>
      </c>
      <c r="K20" s="9"/>
      <c r="L20" s="9"/>
      <c r="M20" s="9"/>
      <c r="N20" s="170">
        <f>SUM(N15:N19)</f>
        <v>4760761</v>
      </c>
      <c r="O20" s="171"/>
    </row>
    <row r="21" spans="1:15" ht="16.5" customHeight="1" thickBot="1">
      <c r="A21" s="174"/>
      <c r="B21" s="175"/>
      <c r="C21" s="10"/>
      <c r="D21" s="38">
        <f>D20/$N$20</f>
        <v>0.6687101074807158</v>
      </c>
      <c r="E21" s="38">
        <f aca="true" t="shared" si="2" ref="E21:J21">E20/$N$20</f>
        <v>0.044928321333501095</v>
      </c>
      <c r="F21" s="38">
        <f t="shared" si="2"/>
        <v>0.002877271091743526</v>
      </c>
      <c r="G21" s="38">
        <f t="shared" si="2"/>
        <v>0.020741641934976362</v>
      </c>
      <c r="H21" s="38">
        <f t="shared" si="2"/>
        <v>0.040033305599671984</v>
      </c>
      <c r="I21" s="38">
        <f t="shared" si="2"/>
        <v>0.17709836725683142</v>
      </c>
      <c r="J21" s="38">
        <f t="shared" si="2"/>
        <v>0.045610985302559824</v>
      </c>
      <c r="K21" s="10"/>
      <c r="L21" s="10"/>
      <c r="M21" s="10"/>
      <c r="N21" s="11"/>
      <c r="O21" s="12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9" customHeight="1" thickBot="1"/>
    <row r="24" spans="1:15" ht="15.75" customHeight="1" thickBot="1">
      <c r="A24" s="197" t="s">
        <v>27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97" t="s">
        <v>28</v>
      </c>
      <c r="L24" s="199"/>
      <c r="M24" s="28" t="s">
        <v>29</v>
      </c>
      <c r="O24" s="29" t="s">
        <v>30</v>
      </c>
    </row>
    <row r="25" ht="13.5" thickBot="1"/>
    <row r="26" spans="1:15" ht="13.5" thickBot="1">
      <c r="A26" s="133" t="s">
        <v>174</v>
      </c>
      <c r="B26" s="15"/>
      <c r="C26" s="15"/>
      <c r="D26" s="15"/>
      <c r="E26" s="15"/>
      <c r="F26" s="15"/>
      <c r="G26" s="15"/>
      <c r="H26" s="15"/>
      <c r="I26" s="15"/>
      <c r="J26" s="15"/>
      <c r="K26" s="200">
        <f>O26*M26</f>
        <v>352807.83999999997</v>
      </c>
      <c r="L26" s="201"/>
      <c r="M26" s="18">
        <v>784</v>
      </c>
      <c r="N26" s="15"/>
      <c r="O26" s="19">
        <v>450.01</v>
      </c>
    </row>
    <row r="27" spans="1:15" ht="13.5" thickBot="1">
      <c r="A27" s="133" t="s">
        <v>175</v>
      </c>
      <c r="B27" s="16"/>
      <c r="C27" s="16"/>
      <c r="D27" s="16"/>
      <c r="E27" s="16"/>
      <c r="F27" s="16"/>
      <c r="G27" s="16"/>
      <c r="H27" s="16"/>
      <c r="I27" s="16"/>
      <c r="J27" s="16"/>
      <c r="K27" s="200">
        <f>O27*M27</f>
        <v>1375887.66</v>
      </c>
      <c r="L27" s="201"/>
      <c r="M27" s="34">
        <v>2793</v>
      </c>
      <c r="N27" s="16"/>
      <c r="O27" s="19">
        <v>492.62</v>
      </c>
    </row>
    <row r="28" spans="1:15" ht="13.5" thickBot="1">
      <c r="A28" s="133" t="s">
        <v>176</v>
      </c>
      <c r="B28" s="15"/>
      <c r="C28" s="15"/>
      <c r="D28" s="17"/>
      <c r="E28" s="15"/>
      <c r="F28" s="15"/>
      <c r="G28" s="15"/>
      <c r="H28" s="15"/>
      <c r="I28" s="15"/>
      <c r="J28" s="15"/>
      <c r="K28" s="200">
        <f>O28*M28</f>
        <v>497102.06999999995</v>
      </c>
      <c r="L28" s="201"/>
      <c r="M28" s="18">
        <v>10565.4</v>
      </c>
      <c r="N28" s="15"/>
      <c r="O28" s="19">
        <v>47.05</v>
      </c>
    </row>
    <row r="29" spans="1:15" ht="13.5" thickBot="1">
      <c r="A29" s="133" t="s">
        <v>177</v>
      </c>
      <c r="B29" s="15"/>
      <c r="C29" s="15"/>
      <c r="D29" s="15"/>
      <c r="E29" s="15"/>
      <c r="F29" s="15"/>
      <c r="G29" s="15"/>
      <c r="H29" s="15"/>
      <c r="I29" s="15"/>
      <c r="J29" s="15"/>
      <c r="K29" s="200">
        <f>O29*M29</f>
        <v>260170.42099999997</v>
      </c>
      <c r="L29" s="201"/>
      <c r="M29" s="18">
        <v>11939.9</v>
      </c>
      <c r="N29" s="15"/>
      <c r="O29" s="19">
        <v>21.79</v>
      </c>
    </row>
    <row r="30" spans="1:15" ht="13.5" thickBot="1">
      <c r="A30" s="133" t="s">
        <v>178</v>
      </c>
      <c r="B30" s="15"/>
      <c r="C30" s="15"/>
      <c r="D30" s="15"/>
      <c r="E30" s="15"/>
      <c r="F30" s="15"/>
      <c r="G30" s="15"/>
      <c r="H30" s="15"/>
      <c r="I30" s="15"/>
      <c r="J30" s="15"/>
      <c r="K30" s="200">
        <f>O30*M30</f>
        <v>2274900.39</v>
      </c>
      <c r="L30" s="201"/>
      <c r="M30" s="18">
        <v>1071</v>
      </c>
      <c r="N30" s="84"/>
      <c r="O30" s="19">
        <v>2124.09</v>
      </c>
    </row>
    <row r="31" spans="8:15" ht="13.5" thickBot="1">
      <c r="H31" t="s">
        <v>31</v>
      </c>
      <c r="K31" s="213">
        <f>SUM(K26:L30)</f>
        <v>4760868.381</v>
      </c>
      <c r="L31" s="214"/>
      <c r="M31" s="2"/>
      <c r="O31" s="1"/>
    </row>
  </sheetData>
  <sheetProtection/>
  <mergeCells count="22">
    <mergeCell ref="K31:L31"/>
    <mergeCell ref="K26:L26"/>
    <mergeCell ref="K27:L27"/>
    <mergeCell ref="K28:L28"/>
    <mergeCell ref="K29:L29"/>
    <mergeCell ref="A13:C14"/>
    <mergeCell ref="J2:L2"/>
    <mergeCell ref="L4:N4"/>
    <mergeCell ref="B2:I2"/>
    <mergeCell ref="N20:O20"/>
    <mergeCell ref="A20:B21"/>
    <mergeCell ref="K24:L24"/>
    <mergeCell ref="F4:H4"/>
    <mergeCell ref="A24:J24"/>
    <mergeCell ref="C4:E4"/>
    <mergeCell ref="H13:J13"/>
    <mergeCell ref="A4:B5"/>
    <mergeCell ref="O4:O5"/>
    <mergeCell ref="O13:O14"/>
    <mergeCell ref="N13:N14"/>
    <mergeCell ref="K30:L30"/>
    <mergeCell ref="I4:K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G13" sqref="G13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54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55</v>
      </c>
      <c r="B6" s="15"/>
      <c r="C6" s="50">
        <v>130239</v>
      </c>
      <c r="D6" s="18"/>
      <c r="E6" s="18"/>
      <c r="F6" s="18"/>
      <c r="G6" s="18"/>
      <c r="H6" s="18">
        <v>21551</v>
      </c>
      <c r="I6" s="18">
        <v>156666</v>
      </c>
      <c r="J6" s="18"/>
      <c r="K6" s="18"/>
      <c r="L6" s="18"/>
      <c r="M6" s="18"/>
      <c r="N6" s="18"/>
      <c r="O6" s="32">
        <f>SUM(C6:N6)</f>
        <v>308456</v>
      </c>
    </row>
    <row r="7" spans="1:15" ht="13.5" thickBot="1">
      <c r="A7" s="15" t="s">
        <v>56</v>
      </c>
      <c r="B7" s="3"/>
      <c r="C7" s="52">
        <v>135675</v>
      </c>
      <c r="D7" s="44">
        <v>31364</v>
      </c>
      <c r="E7" s="44"/>
      <c r="F7" s="44"/>
      <c r="G7" s="44"/>
      <c r="H7" s="44"/>
      <c r="I7" s="44"/>
      <c r="J7" s="44">
        <v>952</v>
      </c>
      <c r="K7" s="44"/>
      <c r="L7" s="44"/>
      <c r="M7" s="44">
        <v>945</v>
      </c>
      <c r="N7" s="44">
        <v>235832</v>
      </c>
      <c r="O7" s="32">
        <f>SUM(C7:N7)</f>
        <v>404768</v>
      </c>
    </row>
    <row r="8" spans="1:15" ht="18.75" customHeight="1" thickBot="1">
      <c r="A8" s="48" t="s">
        <v>18</v>
      </c>
      <c r="B8" s="49"/>
      <c r="C8" s="45">
        <f aca="true" t="shared" si="0" ref="C8:I8">SUM(C6:C7)</f>
        <v>265914</v>
      </c>
      <c r="D8" s="46">
        <f>SUM(D6:D7)</f>
        <v>31364</v>
      </c>
      <c r="E8" s="46"/>
      <c r="F8" s="46"/>
      <c r="G8" s="46"/>
      <c r="H8" s="46">
        <f t="shared" si="0"/>
        <v>21551</v>
      </c>
      <c r="I8" s="46">
        <f t="shared" si="0"/>
        <v>156666</v>
      </c>
      <c r="J8" s="46">
        <f>SUM(J7)</f>
        <v>952</v>
      </c>
      <c r="K8" s="46"/>
      <c r="L8" s="46"/>
      <c r="M8" s="46">
        <f>SUM(M6:M7)</f>
        <v>945</v>
      </c>
      <c r="N8" s="47">
        <f>SUM(N6:N7)</f>
        <v>235832</v>
      </c>
      <c r="O8" s="33">
        <f>SUM(O6:O7)</f>
        <v>713224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55</v>
      </c>
      <c r="B12" s="16"/>
      <c r="C12" s="16"/>
      <c r="D12" s="34">
        <f>C6+D6+E6</f>
        <v>130239</v>
      </c>
      <c r="E12" s="34">
        <f>F6+G6+H6</f>
        <v>21551</v>
      </c>
      <c r="F12" s="34">
        <f>I6+J6+K6</f>
        <v>156666</v>
      </c>
      <c r="G12" s="34"/>
      <c r="H12" s="34">
        <v>3135</v>
      </c>
      <c r="I12" s="34">
        <v>22850</v>
      </c>
      <c r="J12" s="34">
        <v>214682</v>
      </c>
      <c r="N12" s="13">
        <f>SUM(D12:M12)</f>
        <v>549123</v>
      </c>
      <c r="O12" s="8">
        <f>N12/N14</f>
        <v>0.5495313017572057</v>
      </c>
    </row>
    <row r="13" spans="1:15" ht="13.5" thickBot="1">
      <c r="A13" s="15" t="s">
        <v>56</v>
      </c>
      <c r="D13" s="34">
        <f>C7+D7+E7</f>
        <v>167039</v>
      </c>
      <c r="E13" s="34">
        <f>F7+G7+H7</f>
        <v>0</v>
      </c>
      <c r="F13" s="34">
        <f>I7+J7+K7</f>
        <v>952</v>
      </c>
      <c r="G13" s="34">
        <f>L7+M7+N7</f>
        <v>236777</v>
      </c>
      <c r="H13" s="37">
        <v>7613</v>
      </c>
      <c r="I13" s="37">
        <v>26810</v>
      </c>
      <c r="J13" s="37">
        <v>10943</v>
      </c>
      <c r="K13" s="2"/>
      <c r="L13" s="2"/>
      <c r="M13" s="2"/>
      <c r="N13" s="13">
        <f>SUM(D13:M13)</f>
        <v>450134</v>
      </c>
      <c r="O13" s="8">
        <f>N13/N14</f>
        <v>0.4504686982427944</v>
      </c>
    </row>
    <row r="14" spans="1:15" ht="14.25" thickBot="1">
      <c r="A14" s="172" t="s">
        <v>26</v>
      </c>
      <c r="B14" s="173"/>
      <c r="C14" s="9"/>
      <c r="D14" s="51">
        <f aca="true" t="shared" si="1" ref="D14:J14">SUM(D12:D13)</f>
        <v>297278</v>
      </c>
      <c r="E14" s="51">
        <f t="shared" si="1"/>
        <v>21551</v>
      </c>
      <c r="F14" s="51">
        <f t="shared" si="1"/>
        <v>157618</v>
      </c>
      <c r="G14" s="51">
        <f t="shared" si="1"/>
        <v>236777</v>
      </c>
      <c r="H14" s="51">
        <f t="shared" si="1"/>
        <v>10748</v>
      </c>
      <c r="I14" s="51">
        <f t="shared" si="1"/>
        <v>49660</v>
      </c>
      <c r="J14" s="51">
        <f t="shared" si="1"/>
        <v>225625</v>
      </c>
      <c r="K14" s="9"/>
      <c r="L14" s="9"/>
      <c r="M14" s="9"/>
      <c r="N14" s="170">
        <f>SUM(N12:N13)</f>
        <v>999257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0.29749904178804853</v>
      </c>
      <c r="E15" s="38">
        <f t="shared" si="2"/>
        <v>0.0215670242990542</v>
      </c>
      <c r="F15" s="38">
        <f t="shared" si="2"/>
        <v>0.1577351972515579</v>
      </c>
      <c r="G15" s="38">
        <f t="shared" si="2"/>
        <v>0.23695305612069767</v>
      </c>
      <c r="H15" s="38">
        <f t="shared" si="2"/>
        <v>0.010755991701834463</v>
      </c>
      <c r="I15" s="38">
        <f t="shared" si="2"/>
        <v>0.04969692481513765</v>
      </c>
      <c r="J15" s="38">
        <f t="shared" si="2"/>
        <v>0.22579276402366957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179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549121.5599999999</v>
      </c>
      <c r="L20" s="201"/>
      <c r="M20" s="18">
        <v>1014</v>
      </c>
      <c r="N20" s="15"/>
      <c r="O20" s="19">
        <v>541.54</v>
      </c>
    </row>
    <row r="21" spans="1:15" ht="13.5" thickBot="1">
      <c r="A21" s="133" t="s">
        <v>180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450147.07999999996</v>
      </c>
      <c r="L21" s="201"/>
      <c r="M21" s="34">
        <v>3502</v>
      </c>
      <c r="N21" s="16"/>
      <c r="O21" s="19">
        <v>128.54</v>
      </c>
    </row>
    <row r="22" spans="8:15" ht="13.5" thickBot="1">
      <c r="H22" t="s">
        <v>31</v>
      </c>
      <c r="K22" s="213">
        <f>SUM(K20:K21)</f>
        <v>999268.6399999999</v>
      </c>
      <c r="L22" s="214"/>
      <c r="M22" s="2"/>
      <c r="O22" s="1"/>
    </row>
    <row r="31" ht="12.75">
      <c r="H31" t="s">
        <v>32</v>
      </c>
    </row>
  </sheetData>
  <sheetProtection/>
  <mergeCells count="19">
    <mergeCell ref="A4:B5"/>
    <mergeCell ref="C4:E4"/>
    <mergeCell ref="F4:H4"/>
    <mergeCell ref="K22:L22"/>
    <mergeCell ref="K20:L20"/>
    <mergeCell ref="K21:L21"/>
    <mergeCell ref="A18:J18"/>
    <mergeCell ref="K18:L18"/>
    <mergeCell ref="I4:K4"/>
    <mergeCell ref="J2:L2"/>
    <mergeCell ref="L4:N4"/>
    <mergeCell ref="B2:I2"/>
    <mergeCell ref="N14:O14"/>
    <mergeCell ref="A14:B15"/>
    <mergeCell ref="O4:O5"/>
    <mergeCell ref="A10:C11"/>
    <mergeCell ref="H10:J10"/>
    <mergeCell ref="N10:N11"/>
    <mergeCell ref="O10:O11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M19" sqref="M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99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100</v>
      </c>
      <c r="B6" s="15"/>
      <c r="C6" s="50"/>
      <c r="D6" s="18">
        <v>373065</v>
      </c>
      <c r="E6" s="18">
        <v>58146</v>
      </c>
      <c r="F6" s="18">
        <v>1531</v>
      </c>
      <c r="G6" s="18">
        <v>130264</v>
      </c>
      <c r="H6" s="18">
        <v>7121104</v>
      </c>
      <c r="I6" s="18">
        <v>15719</v>
      </c>
      <c r="J6" s="18"/>
      <c r="K6" s="18"/>
      <c r="L6" s="18"/>
      <c r="M6" s="18"/>
      <c r="N6" s="18"/>
      <c r="O6" s="32">
        <f>SUM(C6:N6)</f>
        <v>7699829</v>
      </c>
    </row>
    <row r="7" spans="1:15" ht="18.75" customHeight="1" thickBot="1">
      <c r="A7" s="48" t="s">
        <v>18</v>
      </c>
      <c r="B7" s="49"/>
      <c r="C7" s="45"/>
      <c r="D7" s="46">
        <f>SUM(D6:D6)</f>
        <v>373065</v>
      </c>
      <c r="E7" s="46">
        <f>SUM(E6:E6)</f>
        <v>58146</v>
      </c>
      <c r="F7" s="46">
        <f>SUM(F6:F6)</f>
        <v>1531</v>
      </c>
      <c r="G7" s="46">
        <f>SUM(G6:G6)</f>
        <v>130264</v>
      </c>
      <c r="H7" s="46">
        <f>SUM(H6:H6)</f>
        <v>7121104</v>
      </c>
      <c r="I7" s="46">
        <f>SUM(I6)</f>
        <v>15719</v>
      </c>
      <c r="J7" s="46"/>
      <c r="K7" s="46"/>
      <c r="L7" s="46"/>
      <c r="M7" s="46"/>
      <c r="N7" s="47"/>
      <c r="O7" s="33">
        <f>SUM(O6:O6)</f>
        <v>7699829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100</v>
      </c>
      <c r="B11" s="16"/>
      <c r="C11" s="16"/>
      <c r="D11" s="34">
        <f>C6+D6+E6</f>
        <v>431211</v>
      </c>
      <c r="E11" s="34">
        <f>F6+G6+H6</f>
        <v>7252899</v>
      </c>
      <c r="F11" s="34">
        <f>I6+J6+K6</f>
        <v>15719</v>
      </c>
      <c r="G11" s="34"/>
      <c r="H11" s="34">
        <v>68756</v>
      </c>
      <c r="I11" s="34">
        <v>207386</v>
      </c>
      <c r="J11" s="34"/>
      <c r="N11" s="13">
        <f>SUM(D11:M11)</f>
        <v>7975971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431211</v>
      </c>
      <c r="E12" s="51">
        <f>SUM(E11:E11)</f>
        <v>7252899</v>
      </c>
      <c r="F12" s="51">
        <f>SUM(F11)</f>
        <v>15719</v>
      </c>
      <c r="G12" s="51"/>
      <c r="H12" s="51">
        <f>SUM(H11:H11)</f>
        <v>68756</v>
      </c>
      <c r="I12" s="51">
        <f>SUM(I11:I11)</f>
        <v>207386</v>
      </c>
      <c r="J12" s="51"/>
      <c r="K12" s="9"/>
      <c r="L12" s="9"/>
      <c r="M12" s="9"/>
      <c r="N12" s="170">
        <f>SUM(N11:N11)</f>
        <v>7975971</v>
      </c>
      <c r="O12" s="171"/>
    </row>
    <row r="13" spans="1:15" ht="16.5" customHeight="1" thickBot="1">
      <c r="A13" s="174"/>
      <c r="B13" s="175"/>
      <c r="C13" s="10"/>
      <c r="D13" s="38">
        <f>D12/$N$12</f>
        <v>0.054063762267942045</v>
      </c>
      <c r="E13" s="38">
        <f>E12/$N$12</f>
        <v>0.9093437024783566</v>
      </c>
      <c r="F13" s="38">
        <f>F12/$N$12</f>
        <v>0.001970794527713303</v>
      </c>
      <c r="G13" s="38"/>
      <c r="H13" s="38">
        <f>H12/$N$12</f>
        <v>0.008620392426201148</v>
      </c>
      <c r="I13" s="38">
        <f>I12/$N$12</f>
        <v>0.02600134829978695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12" t="s">
        <v>140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222">
        <f>M18*O18</f>
        <v>7976318.55</v>
      </c>
      <c r="L18" s="222"/>
      <c r="M18" s="114">
        <v>82699</v>
      </c>
      <c r="N18" s="113"/>
      <c r="O18" s="115">
        <v>96.45</v>
      </c>
    </row>
  </sheetData>
  <sheetProtection/>
  <mergeCells count="17">
    <mergeCell ref="K18:L18"/>
    <mergeCell ref="B2:I2"/>
    <mergeCell ref="A12:B13"/>
    <mergeCell ref="O4:O5"/>
    <mergeCell ref="A9:C10"/>
    <mergeCell ref="H9:J9"/>
    <mergeCell ref="N9:N10"/>
    <mergeCell ref="J2:L2"/>
    <mergeCell ref="I4:K4"/>
    <mergeCell ref="A16:J16"/>
    <mergeCell ref="K16:L16"/>
    <mergeCell ref="A4:B5"/>
    <mergeCell ref="L4:N4"/>
    <mergeCell ref="N12:O12"/>
    <mergeCell ref="C4:E4"/>
    <mergeCell ref="O9:O10"/>
    <mergeCell ref="F4:H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E12" sqref="E12"/>
    </sheetView>
  </sheetViews>
  <sheetFormatPr defaultColWidth="11.421875" defaultRowHeight="12.75"/>
  <cols>
    <col min="2" max="2" width="17.57421875" style="0" customWidth="1"/>
    <col min="3" max="12" width="9.7109375" style="0" customWidth="1"/>
    <col min="13" max="13" width="11.14062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202" t="s">
        <v>125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123</v>
      </c>
      <c r="B6" s="15"/>
      <c r="C6" s="50">
        <v>485140</v>
      </c>
      <c r="D6" s="18">
        <v>649224</v>
      </c>
      <c r="E6" s="18">
        <v>28236</v>
      </c>
      <c r="F6" s="18">
        <v>5878</v>
      </c>
      <c r="G6" s="18">
        <v>1694821</v>
      </c>
      <c r="H6" s="18">
        <v>434</v>
      </c>
      <c r="I6" s="18"/>
      <c r="J6" s="18"/>
      <c r="K6" s="18"/>
      <c r="L6" s="18"/>
      <c r="M6" s="18"/>
      <c r="N6" s="18"/>
      <c r="O6" s="32">
        <f>SUM(C6:N6)</f>
        <v>2863733</v>
      </c>
    </row>
    <row r="7" spans="1:15" ht="13.5" thickBot="1">
      <c r="A7" s="7" t="s">
        <v>127</v>
      </c>
      <c r="B7" s="7"/>
      <c r="C7" s="86"/>
      <c r="D7" s="63">
        <v>92476</v>
      </c>
      <c r="E7" s="63">
        <v>20443</v>
      </c>
      <c r="F7" s="63"/>
      <c r="G7" s="63">
        <v>19142</v>
      </c>
      <c r="H7" s="63"/>
      <c r="I7" s="63"/>
      <c r="J7" s="63"/>
      <c r="K7" s="63"/>
      <c r="L7" s="63"/>
      <c r="M7" s="63"/>
      <c r="N7" s="63"/>
      <c r="O7" s="87">
        <f>SUM(C7:N7)</f>
        <v>132061</v>
      </c>
    </row>
    <row r="8" spans="1:15" ht="18.75" customHeight="1" thickBot="1">
      <c r="A8" s="48" t="s">
        <v>18</v>
      </c>
      <c r="B8" s="49"/>
      <c r="C8" s="45">
        <f aca="true" t="shared" si="0" ref="C8:H8">SUM(C6:C7)</f>
        <v>485140</v>
      </c>
      <c r="D8" s="45">
        <f t="shared" si="0"/>
        <v>741700</v>
      </c>
      <c r="E8" s="45">
        <f t="shared" si="0"/>
        <v>48679</v>
      </c>
      <c r="F8" s="45">
        <f t="shared" si="0"/>
        <v>5878</v>
      </c>
      <c r="G8" s="45">
        <f t="shared" si="0"/>
        <v>1713963</v>
      </c>
      <c r="H8" s="45">
        <f t="shared" si="0"/>
        <v>434</v>
      </c>
      <c r="I8" s="45"/>
      <c r="J8" s="45"/>
      <c r="K8" s="46"/>
      <c r="L8" s="46"/>
      <c r="M8" s="46"/>
      <c r="N8" s="47"/>
      <c r="O8" s="33">
        <f>SUM(O6:O7)</f>
        <v>2995794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2.75">
      <c r="A12" s="15" t="s">
        <v>123</v>
      </c>
      <c r="B12" s="16"/>
      <c r="C12" s="16"/>
      <c r="D12" s="34">
        <f>C6+D6+E6</f>
        <v>1162600</v>
      </c>
      <c r="E12" s="34">
        <f>F6+G6+H6</f>
        <v>1701133</v>
      </c>
      <c r="F12" s="34"/>
      <c r="G12" s="34"/>
      <c r="H12" s="34">
        <v>47272</v>
      </c>
      <c r="I12" s="34">
        <v>209885</v>
      </c>
      <c r="J12" s="34"/>
      <c r="N12" s="92">
        <f>SUM(D12:M12)</f>
        <v>3120890</v>
      </c>
      <c r="O12" s="8">
        <f>N12/N14</f>
        <v>0.951807155426651</v>
      </c>
    </row>
    <row r="13" spans="1:15" ht="13.5" thickBot="1">
      <c r="A13" s="7" t="s">
        <v>127</v>
      </c>
      <c r="B13" s="7"/>
      <c r="C13" s="7"/>
      <c r="D13" s="34">
        <f>C7+D7+E7</f>
        <v>112919</v>
      </c>
      <c r="E13" s="34">
        <f>F7+G7+H7</f>
        <v>19142</v>
      </c>
      <c r="F13" s="34"/>
      <c r="G13" s="63"/>
      <c r="H13" s="63">
        <v>6669</v>
      </c>
      <c r="I13" s="63">
        <v>19290</v>
      </c>
      <c r="J13" s="63"/>
      <c r="N13" s="93">
        <f>SUM(D13:K13)</f>
        <v>158020</v>
      </c>
      <c r="O13" s="8">
        <f>N13/N14</f>
        <v>0.04819284457334907</v>
      </c>
    </row>
    <row r="14" spans="1:15" ht="14.25" thickBot="1">
      <c r="A14" s="172" t="s">
        <v>26</v>
      </c>
      <c r="B14" s="173"/>
      <c r="C14" s="9"/>
      <c r="D14" s="51">
        <f>SUM(D12:D13)</f>
        <v>1275519</v>
      </c>
      <c r="E14" s="51">
        <f>SUM(E12:E13)</f>
        <v>1720275</v>
      </c>
      <c r="F14" s="51"/>
      <c r="G14" s="51"/>
      <c r="H14" s="51">
        <f>SUM(H12:H13)</f>
        <v>53941</v>
      </c>
      <c r="I14" s="51">
        <f>SUM(I12:I13)</f>
        <v>229175</v>
      </c>
      <c r="J14" s="51"/>
      <c r="K14" s="9"/>
      <c r="L14" s="9"/>
      <c r="M14" s="9"/>
      <c r="N14" s="170">
        <f>SUM(N12:N13)</f>
        <v>3278910</v>
      </c>
      <c r="O14" s="171"/>
    </row>
    <row r="15" spans="1:15" ht="16.5" customHeight="1" thickBot="1">
      <c r="A15" s="174"/>
      <c r="B15" s="175"/>
      <c r="C15" s="10"/>
      <c r="D15" s="38">
        <f>D14/$N$14</f>
        <v>0.38900701757596273</v>
      </c>
      <c r="E15" s="38">
        <f>E14/$N$14</f>
        <v>0.5246484349982159</v>
      </c>
      <c r="F15" s="38">
        <f>F14/$N$14</f>
        <v>0</v>
      </c>
      <c r="G15" s="38"/>
      <c r="H15" s="38">
        <f>H14/$N$14</f>
        <v>0.016450893742127718</v>
      </c>
      <c r="I15" s="38">
        <f>I14/$N$14</f>
        <v>0.06989365368369367</v>
      </c>
      <c r="J15" s="38"/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2.75">
      <c r="A20" s="118" t="s">
        <v>149</v>
      </c>
      <c r="B20" s="3"/>
      <c r="C20" s="3"/>
      <c r="D20" s="3"/>
      <c r="E20" s="3"/>
      <c r="F20" s="3"/>
      <c r="G20" s="3"/>
      <c r="H20" s="3"/>
      <c r="I20" s="3"/>
      <c r="J20" s="3"/>
      <c r="K20" s="223">
        <f>M20*O20</f>
        <v>3109157.9472000003</v>
      </c>
      <c r="L20" s="224"/>
      <c r="M20" s="119">
        <v>19432237.17</v>
      </c>
      <c r="N20" s="88"/>
      <c r="O20" s="89">
        <v>0.16</v>
      </c>
    </row>
    <row r="21" spans="1:15" ht="12.75">
      <c r="A21" s="90" t="s">
        <v>128</v>
      </c>
      <c r="B21" s="14"/>
      <c r="C21" s="14"/>
      <c r="D21" s="15"/>
      <c r="E21" s="15"/>
      <c r="F21" s="15"/>
      <c r="G21" s="15"/>
      <c r="H21" s="15"/>
      <c r="I21" s="15"/>
      <c r="J21" s="15"/>
      <c r="K21" s="200">
        <f>M21*O21</f>
        <v>158165.59999999998</v>
      </c>
      <c r="L21" s="201"/>
      <c r="M21" s="122">
        <v>37480</v>
      </c>
      <c r="N21" s="70"/>
      <c r="O21" s="91">
        <v>4.22</v>
      </c>
    </row>
    <row r="29" ht="12.75">
      <c r="H29" t="s">
        <v>32</v>
      </c>
    </row>
  </sheetData>
  <sheetProtection/>
  <mergeCells count="18">
    <mergeCell ref="N14:O14"/>
    <mergeCell ref="B2:I2"/>
    <mergeCell ref="J2:M2"/>
    <mergeCell ref="A4:B5"/>
    <mergeCell ref="C4:E4"/>
    <mergeCell ref="F4:H4"/>
    <mergeCell ref="I4:K4"/>
    <mergeCell ref="L4:N4"/>
    <mergeCell ref="A18:J18"/>
    <mergeCell ref="K18:L18"/>
    <mergeCell ref="K20:L20"/>
    <mergeCell ref="K21:L21"/>
    <mergeCell ref="O4:O5"/>
    <mergeCell ref="A10:C11"/>
    <mergeCell ref="H10:J10"/>
    <mergeCell ref="N10:N11"/>
    <mergeCell ref="O10:O11"/>
    <mergeCell ref="A14:B15"/>
  </mergeCells>
  <printOptions/>
  <pageMargins left="0.75" right="0.75" top="1" bottom="1" header="0" footer="0"/>
  <pageSetup fitToHeight="0" fitToWidth="1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K18" sqref="K18:L18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212</v>
      </c>
      <c r="C2" s="168"/>
      <c r="D2" s="168"/>
      <c r="E2" s="168"/>
      <c r="F2" s="168"/>
      <c r="G2" s="168"/>
      <c r="H2" s="168"/>
      <c r="I2" s="169"/>
      <c r="J2" s="202" t="s">
        <v>126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124</v>
      </c>
      <c r="B6" s="15"/>
      <c r="C6" s="50">
        <v>166021</v>
      </c>
      <c r="D6" s="18">
        <v>665652</v>
      </c>
      <c r="E6" s="18">
        <v>39943</v>
      </c>
      <c r="F6" s="18">
        <v>2034</v>
      </c>
      <c r="G6" s="18">
        <v>358406</v>
      </c>
      <c r="H6" s="18">
        <v>689</v>
      </c>
      <c r="I6" s="18"/>
      <c r="J6" s="18"/>
      <c r="K6" s="18"/>
      <c r="L6" s="18"/>
      <c r="M6" s="18"/>
      <c r="N6" s="18"/>
      <c r="O6" s="32">
        <f>SUM(C6:N6)</f>
        <v>1232745</v>
      </c>
    </row>
    <row r="7" spans="1:15" ht="18.75" customHeight="1" thickBot="1">
      <c r="A7" s="48" t="s">
        <v>18</v>
      </c>
      <c r="B7" s="49"/>
      <c r="C7" s="45">
        <f aca="true" t="shared" si="0" ref="C7:H7">SUM(C6:C6)</f>
        <v>166021</v>
      </c>
      <c r="D7" s="46">
        <f t="shared" si="0"/>
        <v>665652</v>
      </c>
      <c r="E7" s="46">
        <f t="shared" si="0"/>
        <v>39943</v>
      </c>
      <c r="F7" s="46">
        <f t="shared" si="0"/>
        <v>2034</v>
      </c>
      <c r="G7" s="46">
        <f t="shared" si="0"/>
        <v>358406</v>
      </c>
      <c r="H7" s="46">
        <f t="shared" si="0"/>
        <v>689</v>
      </c>
      <c r="I7" s="46"/>
      <c r="J7" s="46"/>
      <c r="K7" s="46"/>
      <c r="L7" s="46"/>
      <c r="M7" s="46"/>
      <c r="N7" s="47"/>
      <c r="O7" s="33">
        <f>SUM(O6:O6)</f>
        <v>1232745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124</v>
      </c>
      <c r="B11" s="16"/>
      <c r="C11" s="16"/>
      <c r="D11" s="34">
        <f>C6+D6+E6</f>
        <v>871616</v>
      </c>
      <c r="E11" s="34">
        <f>F6+G6+H6</f>
        <v>361129</v>
      </c>
      <c r="F11" s="34"/>
      <c r="G11" s="34"/>
      <c r="H11" s="34">
        <v>29141</v>
      </c>
      <c r="I11" s="34">
        <v>159104</v>
      </c>
      <c r="J11" s="34"/>
      <c r="N11" s="13">
        <f>SUM(D11:M11)</f>
        <v>1420990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871616</v>
      </c>
      <c r="E12" s="51">
        <f>SUM(E11:E11)</f>
        <v>361129</v>
      </c>
      <c r="F12" s="51"/>
      <c r="G12" s="51"/>
      <c r="H12" s="51">
        <f>SUM(H11)</f>
        <v>29141</v>
      </c>
      <c r="I12" s="51">
        <f>SUM(I11:I11)</f>
        <v>159104</v>
      </c>
      <c r="J12" s="51"/>
      <c r="K12" s="9"/>
      <c r="L12" s="9"/>
      <c r="M12" s="9"/>
      <c r="N12" s="170">
        <f>SUM(N11:N11)</f>
        <v>1420990</v>
      </c>
      <c r="O12" s="171"/>
    </row>
    <row r="13" spans="1:15" ht="16.5" customHeight="1" thickBot="1">
      <c r="A13" s="174"/>
      <c r="B13" s="175"/>
      <c r="C13" s="10"/>
      <c r="D13" s="38">
        <f>D12/$N$12</f>
        <v>0.6133864418468814</v>
      </c>
      <c r="E13" s="38">
        <f>E12/$N$12</f>
        <v>0.2541390157566204</v>
      </c>
      <c r="F13" s="38"/>
      <c r="G13" s="38"/>
      <c r="H13" s="38">
        <f>H12/$N$12</f>
        <v>0.02050753348017931</v>
      </c>
      <c r="I13" s="38">
        <f>I12/$N$12</f>
        <v>0.1119670089163189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20" t="s">
        <v>150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1423075.11</v>
      </c>
      <c r="L18" s="201"/>
      <c r="M18" s="18">
        <v>1103159</v>
      </c>
      <c r="N18" s="84"/>
      <c r="O18" s="19">
        <v>1.29</v>
      </c>
    </row>
    <row r="27" ht="12.75">
      <c r="H27" t="s">
        <v>32</v>
      </c>
    </row>
  </sheetData>
  <sheetProtection/>
  <mergeCells count="17">
    <mergeCell ref="A16:J16"/>
    <mergeCell ref="K16:L16"/>
    <mergeCell ref="K18:L18"/>
    <mergeCell ref="O4:O5"/>
    <mergeCell ref="A9:C10"/>
    <mergeCell ref="H9:J9"/>
    <mergeCell ref="N9:N10"/>
    <mergeCell ref="O9:O10"/>
    <mergeCell ref="A12:B13"/>
    <mergeCell ref="N12:O12"/>
    <mergeCell ref="B2:I2"/>
    <mergeCell ref="J2:M2"/>
    <mergeCell ref="A4:B5"/>
    <mergeCell ref="C4:E4"/>
    <mergeCell ref="F4:H4"/>
    <mergeCell ref="I4:K4"/>
    <mergeCell ref="L4:N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2" width="9.7109375" style="0" customWidth="1"/>
    <col min="13" max="13" width="10.574218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202" t="s">
        <v>122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121</v>
      </c>
      <c r="B6" s="15"/>
      <c r="C6" s="50">
        <v>328958</v>
      </c>
      <c r="D6" s="18">
        <v>311066</v>
      </c>
      <c r="E6" s="18">
        <v>30292</v>
      </c>
      <c r="F6" s="18">
        <v>5028</v>
      </c>
      <c r="G6" s="18">
        <v>2011726</v>
      </c>
      <c r="H6" s="18">
        <v>40</v>
      </c>
      <c r="I6" s="18"/>
      <c r="J6" s="18">
        <v>2390</v>
      </c>
      <c r="K6" s="18"/>
      <c r="L6" s="18"/>
      <c r="M6" s="18"/>
      <c r="N6" s="18"/>
      <c r="O6" s="32">
        <f>SUM(C6:N6)</f>
        <v>2689500</v>
      </c>
    </row>
    <row r="7" spans="1:15" ht="18.75" customHeight="1" thickBot="1">
      <c r="A7" s="48" t="s">
        <v>18</v>
      </c>
      <c r="B7" s="49"/>
      <c r="C7" s="45">
        <f aca="true" t="shared" si="0" ref="C7:H7">SUM(C6:C6)</f>
        <v>328958</v>
      </c>
      <c r="D7" s="46">
        <f t="shared" si="0"/>
        <v>311066</v>
      </c>
      <c r="E7" s="46">
        <f t="shared" si="0"/>
        <v>30292</v>
      </c>
      <c r="F7" s="46">
        <f t="shared" si="0"/>
        <v>5028</v>
      </c>
      <c r="G7" s="46">
        <f t="shared" si="0"/>
        <v>2011726</v>
      </c>
      <c r="H7" s="46">
        <f t="shared" si="0"/>
        <v>40</v>
      </c>
      <c r="I7" s="46"/>
      <c r="J7" s="46">
        <f>SUM(J6)</f>
        <v>2390</v>
      </c>
      <c r="K7" s="46"/>
      <c r="L7" s="46"/>
      <c r="M7" s="46"/>
      <c r="N7" s="47"/>
      <c r="O7" s="33">
        <f>SUM(O6:O6)</f>
        <v>2689500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121</v>
      </c>
      <c r="B11" s="16"/>
      <c r="C11" s="16"/>
      <c r="D11" s="34">
        <f>C6+D6+E6</f>
        <v>670316</v>
      </c>
      <c r="E11" s="34">
        <f>F6+G6+H6</f>
        <v>2016794</v>
      </c>
      <c r="F11" s="34">
        <f>I6+J6+K6</f>
        <v>2390</v>
      </c>
      <c r="G11" s="34"/>
      <c r="H11" s="34">
        <v>27701</v>
      </c>
      <c r="I11" s="34">
        <v>113867</v>
      </c>
      <c r="J11" s="34"/>
      <c r="N11" s="13">
        <f>SUM(D11:M11)</f>
        <v>2831068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SUM(D11)</f>
        <v>670316</v>
      </c>
      <c r="E12" s="51">
        <f>SUM(E11:E11)</f>
        <v>2016794</v>
      </c>
      <c r="F12" s="51">
        <f>SUM(F11)</f>
        <v>2390</v>
      </c>
      <c r="G12" s="51"/>
      <c r="H12" s="51">
        <f>SUM(H11:H11)</f>
        <v>27701</v>
      </c>
      <c r="I12" s="51">
        <f>SUM(I11:I11)</f>
        <v>113867</v>
      </c>
      <c r="J12" s="51"/>
      <c r="K12" s="9"/>
      <c r="L12" s="9"/>
      <c r="M12" s="9"/>
      <c r="N12" s="170">
        <f>SUM(N11:N11)</f>
        <v>2831068</v>
      </c>
      <c r="O12" s="171"/>
    </row>
    <row r="13" spans="1:15" ht="16.5" customHeight="1" thickBot="1">
      <c r="A13" s="174"/>
      <c r="B13" s="175"/>
      <c r="C13" s="10"/>
      <c r="D13" s="38">
        <f>D12/$N$12</f>
        <v>0.23677142336390367</v>
      </c>
      <c r="E13" s="38">
        <f>E12/$N$12</f>
        <v>0.7123792151937007</v>
      </c>
      <c r="F13" s="38">
        <f>F12/$N$12</f>
        <v>0.000844204377994453</v>
      </c>
      <c r="G13" s="38"/>
      <c r="H13" s="38">
        <f>H12/$N$12</f>
        <v>0.009784646642185917</v>
      </c>
      <c r="I13" s="38">
        <f>I12/$N$12</f>
        <v>0.04022051042221522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98" t="s">
        <v>210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2830369.92</v>
      </c>
      <c r="L18" s="201"/>
      <c r="M18" s="18">
        <v>2394560</v>
      </c>
      <c r="N18" s="84"/>
      <c r="O18" s="19">
        <v>1.182</v>
      </c>
    </row>
    <row r="19" spans="1:15" ht="12.75">
      <c r="A19" s="124"/>
      <c r="K19" s="225" t="s">
        <v>119</v>
      </c>
      <c r="L19" s="226"/>
      <c r="M19" s="2"/>
      <c r="O19" s="1"/>
    </row>
    <row r="27" ht="12.75">
      <c r="H27" t="s">
        <v>32</v>
      </c>
    </row>
  </sheetData>
  <sheetProtection/>
  <mergeCells count="18">
    <mergeCell ref="N12:O12"/>
    <mergeCell ref="B2:I2"/>
    <mergeCell ref="J2:M2"/>
    <mergeCell ref="A4:B5"/>
    <mergeCell ref="C4:E4"/>
    <mergeCell ref="F4:H4"/>
    <mergeCell ref="I4:K4"/>
    <mergeCell ref="L4:N4"/>
    <mergeCell ref="A16:J16"/>
    <mergeCell ref="K16:L16"/>
    <mergeCell ref="K18:L18"/>
    <mergeCell ref="K19:L19"/>
    <mergeCell ref="O4:O5"/>
    <mergeCell ref="A9:C10"/>
    <mergeCell ref="H9:J9"/>
    <mergeCell ref="N9:N10"/>
    <mergeCell ref="O9:O10"/>
    <mergeCell ref="A12:B13"/>
  </mergeCells>
  <printOptions/>
  <pageMargins left="0.75" right="0.75" top="1" bottom="1" header="0" footer="0"/>
  <pageSetup fitToHeight="0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F12" sqref="F12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10.1406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53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51</v>
      </c>
      <c r="B6" s="15"/>
      <c r="C6" s="50">
        <v>1835925</v>
      </c>
      <c r="D6" s="18">
        <f>2653346+1281501</f>
        <v>3934847</v>
      </c>
      <c r="E6" s="18">
        <v>51428</v>
      </c>
      <c r="F6" s="18">
        <f>16661+2122</f>
        <v>18783</v>
      </c>
      <c r="G6" s="18">
        <f>183838+190099</f>
        <v>373937</v>
      </c>
      <c r="H6" s="18">
        <f>582321+62057</f>
        <v>644378</v>
      </c>
      <c r="I6" s="18">
        <v>109647</v>
      </c>
      <c r="J6" s="18"/>
      <c r="K6" s="18">
        <v>91</v>
      </c>
      <c r="L6" s="18"/>
      <c r="M6" s="18"/>
      <c r="N6" s="18"/>
      <c r="O6" s="32">
        <f>SUM(C6:N6)</f>
        <v>6969036</v>
      </c>
    </row>
    <row r="7" spans="1:15" ht="13.5" thickBot="1">
      <c r="A7" s="15" t="s">
        <v>52</v>
      </c>
      <c r="B7" s="3"/>
      <c r="C7" s="44">
        <v>231451</v>
      </c>
      <c r="D7" s="44">
        <v>37773</v>
      </c>
      <c r="E7" s="44"/>
      <c r="F7" s="44">
        <v>434</v>
      </c>
      <c r="G7" s="44">
        <v>7958</v>
      </c>
      <c r="H7" s="44">
        <v>175</v>
      </c>
      <c r="I7" s="44"/>
      <c r="J7" s="44">
        <v>1500</v>
      </c>
      <c r="K7" s="44">
        <v>46</v>
      </c>
      <c r="L7" s="44"/>
      <c r="M7" s="44">
        <v>28902</v>
      </c>
      <c r="N7" s="44">
        <v>771343</v>
      </c>
      <c r="O7" s="32">
        <f>SUM(C7:N7)</f>
        <v>1079582</v>
      </c>
    </row>
    <row r="8" spans="1:15" ht="18.75" customHeight="1" thickBot="1">
      <c r="A8" s="48" t="s">
        <v>18</v>
      </c>
      <c r="B8" s="49"/>
      <c r="C8" s="45">
        <f aca="true" t="shared" si="0" ref="C8:J8">SUM(C6:C7)</f>
        <v>2067376</v>
      </c>
      <c r="D8" s="46">
        <f t="shared" si="0"/>
        <v>3972620</v>
      </c>
      <c r="E8" s="46">
        <f t="shared" si="0"/>
        <v>51428</v>
      </c>
      <c r="F8" s="46">
        <f t="shared" si="0"/>
        <v>19217</v>
      </c>
      <c r="G8" s="46">
        <f t="shared" si="0"/>
        <v>381895</v>
      </c>
      <c r="H8" s="46">
        <f t="shared" si="0"/>
        <v>644553</v>
      </c>
      <c r="I8" s="46">
        <f t="shared" si="0"/>
        <v>109647</v>
      </c>
      <c r="J8" s="46">
        <f t="shared" si="0"/>
        <v>1500</v>
      </c>
      <c r="K8" s="46">
        <f>SUM(K6:K7)</f>
        <v>137</v>
      </c>
      <c r="L8" s="46"/>
      <c r="M8" s="46">
        <f>SUM(M6:M7)</f>
        <v>28902</v>
      </c>
      <c r="N8" s="47">
        <f>SUM(N6:N7)</f>
        <v>771343</v>
      </c>
      <c r="O8" s="33">
        <f>SUM(O6:O7)</f>
        <v>8048618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51</v>
      </c>
      <c r="B12" s="16"/>
      <c r="C12" s="16"/>
      <c r="D12" s="34">
        <f>C6+D6+E6</f>
        <v>5822200</v>
      </c>
      <c r="E12" s="34">
        <f>F6+G6+H6</f>
        <v>1037098</v>
      </c>
      <c r="F12" s="34">
        <f>I6+J6+K6</f>
        <v>109738</v>
      </c>
      <c r="G12" s="34">
        <f>L6+M6+N6</f>
        <v>0</v>
      </c>
      <c r="H12" s="34">
        <v>314502</v>
      </c>
      <c r="I12" s="34">
        <v>2479065</v>
      </c>
      <c r="J12" s="34">
        <v>4218431</v>
      </c>
      <c r="N12" s="13">
        <f>SUM(D12:M12)</f>
        <v>13981034</v>
      </c>
      <c r="O12" s="8">
        <f>N12/N14</f>
        <v>0.9197251185719554</v>
      </c>
    </row>
    <row r="13" spans="1:15" ht="13.5" thickBot="1">
      <c r="A13" s="15" t="s">
        <v>52</v>
      </c>
      <c r="D13" s="34">
        <f>C7+D7+E7</f>
        <v>269224</v>
      </c>
      <c r="E13" s="34">
        <f>F7+G7+H7</f>
        <v>8567</v>
      </c>
      <c r="F13" s="34">
        <f>I7+J7+K7</f>
        <v>1546</v>
      </c>
      <c r="G13" s="34">
        <f>L7+M7+N7</f>
        <v>800245</v>
      </c>
      <c r="H13" s="37">
        <v>5976</v>
      </c>
      <c r="I13" s="37">
        <v>123234</v>
      </c>
      <c r="J13" s="37">
        <v>11492</v>
      </c>
      <c r="K13" s="2"/>
      <c r="L13" s="2"/>
      <c r="M13" s="2"/>
      <c r="N13" s="13">
        <f>SUM(D13:M13)</f>
        <v>1220284</v>
      </c>
      <c r="O13" s="8">
        <f>N13/N14</f>
        <v>0.08027488142804459</v>
      </c>
    </row>
    <row r="14" spans="1:15" ht="14.25" thickBot="1">
      <c r="A14" s="172" t="s">
        <v>26</v>
      </c>
      <c r="B14" s="173"/>
      <c r="C14" s="9"/>
      <c r="D14" s="51">
        <f aca="true" t="shared" si="1" ref="D14:J14">SUM(D12:D13)</f>
        <v>6091424</v>
      </c>
      <c r="E14" s="51">
        <f t="shared" si="1"/>
        <v>1045665</v>
      </c>
      <c r="F14" s="51">
        <f t="shared" si="1"/>
        <v>111284</v>
      </c>
      <c r="G14" s="51">
        <f t="shared" si="1"/>
        <v>800245</v>
      </c>
      <c r="H14" s="51">
        <f t="shared" si="1"/>
        <v>320478</v>
      </c>
      <c r="I14" s="51">
        <f t="shared" si="1"/>
        <v>2602299</v>
      </c>
      <c r="J14" s="51">
        <f t="shared" si="1"/>
        <v>4229923</v>
      </c>
      <c r="K14" s="9"/>
      <c r="L14" s="9"/>
      <c r="M14" s="9"/>
      <c r="N14" s="170">
        <f>SUM(N12:N13)</f>
        <v>15201318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0.4007168325799118</v>
      </c>
      <c r="E15" s="38">
        <f t="shared" si="2"/>
        <v>0.06878778537492604</v>
      </c>
      <c r="F15" s="38">
        <f t="shared" si="2"/>
        <v>0.0073206810093703716</v>
      </c>
      <c r="G15" s="38">
        <f t="shared" si="2"/>
        <v>0.05264313265468165</v>
      </c>
      <c r="H15" s="38">
        <f t="shared" si="2"/>
        <v>0.021082250894297456</v>
      </c>
      <c r="I15" s="38">
        <f t="shared" si="2"/>
        <v>0.17118903768739</v>
      </c>
      <c r="J15" s="38">
        <f t="shared" si="2"/>
        <v>0.27826027979942264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181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13980995.91</v>
      </c>
      <c r="L20" s="201"/>
      <c r="M20" s="18">
        <v>44061</v>
      </c>
      <c r="N20" s="15"/>
      <c r="O20" s="19">
        <v>317.31</v>
      </c>
    </row>
    <row r="21" spans="1:15" ht="13.5" thickBot="1">
      <c r="A21" s="133" t="s">
        <v>182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1220295.6</v>
      </c>
      <c r="L21" s="201"/>
      <c r="M21" s="34">
        <v>3771</v>
      </c>
      <c r="N21" s="16"/>
      <c r="O21" s="19">
        <v>323.6</v>
      </c>
    </row>
    <row r="22" spans="8:15" ht="13.5" thickBot="1">
      <c r="H22" t="s">
        <v>31</v>
      </c>
      <c r="K22" s="220">
        <f>SUM(K20:L21)</f>
        <v>15201291.51</v>
      </c>
      <c r="L22" s="221"/>
      <c r="M22" s="2"/>
      <c r="O22" s="1"/>
    </row>
    <row r="31" ht="12.75">
      <c r="H31" t="s">
        <v>32</v>
      </c>
    </row>
  </sheetData>
  <sheetProtection/>
  <mergeCells count="19">
    <mergeCell ref="A14:B15"/>
    <mergeCell ref="N10:N11"/>
    <mergeCell ref="A10:C11"/>
    <mergeCell ref="J2:L2"/>
    <mergeCell ref="L4:N4"/>
    <mergeCell ref="F4:H4"/>
    <mergeCell ref="I4:K4"/>
    <mergeCell ref="B2:I2"/>
    <mergeCell ref="H10:J10"/>
    <mergeCell ref="O4:O5"/>
    <mergeCell ref="A4:B5"/>
    <mergeCell ref="C4:E4"/>
    <mergeCell ref="K22:L22"/>
    <mergeCell ref="K20:L20"/>
    <mergeCell ref="K21:L21"/>
    <mergeCell ref="A18:J18"/>
    <mergeCell ref="O10:O11"/>
    <mergeCell ref="K18:L18"/>
    <mergeCell ref="N14:O14"/>
  </mergeCells>
  <printOptions/>
  <pageMargins left="0.75" right="0.75" top="1" bottom="1" header="0" footer="0"/>
  <pageSetup fitToHeight="0" fitToWidth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O23" sqref="O23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58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59</v>
      </c>
      <c r="B6" s="15"/>
      <c r="C6" s="50">
        <v>32812</v>
      </c>
      <c r="D6" s="18">
        <v>163556</v>
      </c>
      <c r="E6" s="18"/>
      <c r="F6" s="18"/>
      <c r="G6" s="18">
        <v>41368</v>
      </c>
      <c r="H6" s="18">
        <v>13568</v>
      </c>
      <c r="I6" s="18"/>
      <c r="J6" s="18"/>
      <c r="K6" s="18"/>
      <c r="L6" s="18"/>
      <c r="M6" s="18"/>
      <c r="N6" s="18"/>
      <c r="O6" s="32">
        <f>SUM(C6:N6)</f>
        <v>251304</v>
      </c>
    </row>
    <row r="7" spans="1:15" ht="13.5" thickBot="1">
      <c r="A7" s="15" t="s">
        <v>60</v>
      </c>
      <c r="B7" s="15"/>
      <c r="C7" s="18">
        <f>124096+21634</f>
        <v>145730</v>
      </c>
      <c r="D7" s="18">
        <f>539226+205209</f>
        <v>744435</v>
      </c>
      <c r="E7" s="18">
        <f>29166+218</f>
        <v>29384</v>
      </c>
      <c r="F7" s="18">
        <v>3270</v>
      </c>
      <c r="G7" s="18">
        <f>322746+41371</f>
        <v>364117</v>
      </c>
      <c r="H7" s="50">
        <f>117608+13943</f>
        <v>131551</v>
      </c>
      <c r="I7" s="18">
        <v>27667</v>
      </c>
      <c r="J7" s="18">
        <v>2710</v>
      </c>
      <c r="K7" s="18"/>
      <c r="L7" s="18"/>
      <c r="M7" s="18"/>
      <c r="N7" s="64"/>
      <c r="O7" s="32">
        <f>SUM(C7:N7)</f>
        <v>1448864</v>
      </c>
    </row>
    <row r="8" spans="1:15" ht="13.5" thickBot="1">
      <c r="A8" s="7" t="s">
        <v>61</v>
      </c>
      <c r="B8" s="7"/>
      <c r="C8" s="63">
        <v>161077</v>
      </c>
      <c r="D8" s="63">
        <f>17747+52181</f>
        <v>69928</v>
      </c>
      <c r="E8" s="63">
        <v>2048</v>
      </c>
      <c r="F8" s="63">
        <v>9</v>
      </c>
      <c r="G8" s="63">
        <f>63+11337</f>
        <v>11400</v>
      </c>
      <c r="H8" s="63">
        <f>3725</f>
        <v>3725</v>
      </c>
      <c r="I8" s="63"/>
      <c r="J8" s="63">
        <v>1068</v>
      </c>
      <c r="K8" s="63"/>
      <c r="L8" s="63"/>
      <c r="M8" s="63">
        <v>957</v>
      </c>
      <c r="N8" s="63">
        <v>406569</v>
      </c>
      <c r="O8" s="32">
        <f>SUM(C8:N8)</f>
        <v>656781</v>
      </c>
    </row>
    <row r="9" spans="1:15" ht="18.75" customHeight="1" thickBot="1">
      <c r="A9" s="48" t="s">
        <v>18</v>
      </c>
      <c r="B9" s="49"/>
      <c r="C9" s="45">
        <f>SUM(C6:C8)</f>
        <v>339619</v>
      </c>
      <c r="D9" s="45">
        <f aca="true" t="shared" si="0" ref="D9:J9">SUM(D6:D8)</f>
        <v>977919</v>
      </c>
      <c r="E9" s="45">
        <f t="shared" si="0"/>
        <v>31432</v>
      </c>
      <c r="F9" s="45">
        <f t="shared" si="0"/>
        <v>3279</v>
      </c>
      <c r="G9" s="45">
        <f t="shared" si="0"/>
        <v>416885</v>
      </c>
      <c r="H9" s="45">
        <f t="shared" si="0"/>
        <v>148844</v>
      </c>
      <c r="I9" s="45">
        <f t="shared" si="0"/>
        <v>27667</v>
      </c>
      <c r="J9" s="45">
        <f t="shared" si="0"/>
        <v>3778</v>
      </c>
      <c r="K9" s="46"/>
      <c r="L9" s="46"/>
      <c r="M9" s="46">
        <f>SUM(M6:M8)</f>
        <v>957</v>
      </c>
      <c r="N9" s="47">
        <f>SUM(N8)</f>
        <v>406569</v>
      </c>
      <c r="O9" s="33">
        <f>SUM(O6:O7)</f>
        <v>1700168</v>
      </c>
    </row>
    <row r="10" spans="1:15" ht="18.75" customHeight="1" thickBot="1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3.5" thickBot="1">
      <c r="A11" s="208" t="s">
        <v>19</v>
      </c>
      <c r="B11" s="208"/>
      <c r="C11" s="208"/>
      <c r="D11" s="20"/>
      <c r="E11" s="21"/>
      <c r="F11" s="21"/>
      <c r="G11" s="22"/>
      <c r="H11" s="184" t="s">
        <v>21</v>
      </c>
      <c r="I11" s="185"/>
      <c r="J11" s="186"/>
      <c r="N11" s="187" t="s">
        <v>15</v>
      </c>
      <c r="O11" s="189" t="s">
        <v>25</v>
      </c>
    </row>
    <row r="12" spans="1:15" ht="13.5" thickBot="1">
      <c r="A12" s="208"/>
      <c r="B12" s="208"/>
      <c r="C12" s="208"/>
      <c r="D12" s="53" t="s">
        <v>1</v>
      </c>
      <c r="E12" s="54" t="s">
        <v>2</v>
      </c>
      <c r="F12" s="55" t="s">
        <v>20</v>
      </c>
      <c r="G12" s="56" t="s">
        <v>4</v>
      </c>
      <c r="H12" s="57" t="s">
        <v>22</v>
      </c>
      <c r="I12" s="57" t="s">
        <v>23</v>
      </c>
      <c r="J12" s="57" t="s">
        <v>24</v>
      </c>
      <c r="N12" s="188"/>
      <c r="O12" s="190"/>
    </row>
    <row r="13" spans="1:15" ht="13.5" thickBot="1">
      <c r="A13" s="15" t="s">
        <v>59</v>
      </c>
      <c r="B13" s="15"/>
      <c r="C13" s="15"/>
      <c r="D13" s="18">
        <f>C6+D6+E6</f>
        <v>196368</v>
      </c>
      <c r="E13" s="18">
        <f>F6+G6+H6</f>
        <v>54936</v>
      </c>
      <c r="F13" s="18"/>
      <c r="G13" s="18"/>
      <c r="H13" s="18">
        <v>2561</v>
      </c>
      <c r="I13" s="18">
        <v>29335</v>
      </c>
      <c r="J13" s="58"/>
      <c r="N13" s="13">
        <f>SUM(D13:M13)</f>
        <v>283200</v>
      </c>
      <c r="O13" s="60">
        <f>N13/$N$16</f>
        <v>0.09710921769472593</v>
      </c>
    </row>
    <row r="14" spans="1:15" ht="13.5" thickBot="1">
      <c r="A14" s="15" t="s">
        <v>60</v>
      </c>
      <c r="B14" s="16"/>
      <c r="C14" s="16"/>
      <c r="D14" s="18">
        <f>C7+D7+E7</f>
        <v>919549</v>
      </c>
      <c r="E14" s="18">
        <f>F7+G7+H7</f>
        <v>498938</v>
      </c>
      <c r="F14" s="34">
        <f>I7+J7+K7</f>
        <v>30377</v>
      </c>
      <c r="G14" s="34"/>
      <c r="H14" s="34">
        <v>58735</v>
      </c>
      <c r="I14" s="34">
        <v>425416</v>
      </c>
      <c r="J14" s="65"/>
      <c r="K14" s="2"/>
      <c r="L14" s="2"/>
      <c r="M14" s="2"/>
      <c r="N14" s="13">
        <f>SUM(D14:M14)</f>
        <v>1933015</v>
      </c>
      <c r="O14" s="61">
        <f>N14/$N$16</f>
        <v>0.6628304182280037</v>
      </c>
    </row>
    <row r="15" spans="1:15" ht="13.5" thickBot="1">
      <c r="A15" s="7" t="s">
        <v>61</v>
      </c>
      <c r="D15" s="18">
        <f>C8+D8+E8</f>
        <v>233053</v>
      </c>
      <c r="E15" s="18">
        <f>F8+G8+H8</f>
        <v>15134</v>
      </c>
      <c r="F15" s="34">
        <f>I8+J8+K8</f>
        <v>1068</v>
      </c>
      <c r="G15" s="37">
        <f>L8+M8+N8</f>
        <v>407526</v>
      </c>
      <c r="H15" s="37">
        <v>4068</v>
      </c>
      <c r="I15" s="37">
        <v>30196</v>
      </c>
      <c r="J15" s="59">
        <v>9044</v>
      </c>
      <c r="K15" s="2"/>
      <c r="L15" s="2"/>
      <c r="M15" s="2"/>
      <c r="N15" s="13">
        <f>SUM(D15:J15)</f>
        <v>700089</v>
      </c>
      <c r="O15" s="62">
        <f>N15/$N$16</f>
        <v>0.2400603640772704</v>
      </c>
    </row>
    <row r="16" spans="1:15" ht="14.25" thickBot="1">
      <c r="A16" s="172" t="s">
        <v>26</v>
      </c>
      <c r="B16" s="173"/>
      <c r="C16" s="9"/>
      <c r="D16" s="51">
        <f>SUM(D13:D15)</f>
        <v>1348970</v>
      </c>
      <c r="E16" s="51">
        <f aca="true" t="shared" si="1" ref="E16:J16">SUM(E13:E15)</f>
        <v>569008</v>
      </c>
      <c r="F16" s="51">
        <f t="shared" si="1"/>
        <v>31445</v>
      </c>
      <c r="G16" s="51">
        <f t="shared" si="1"/>
        <v>407526</v>
      </c>
      <c r="H16" s="51">
        <f t="shared" si="1"/>
        <v>65364</v>
      </c>
      <c r="I16" s="51">
        <f t="shared" si="1"/>
        <v>484947</v>
      </c>
      <c r="J16" s="51">
        <f t="shared" si="1"/>
        <v>9044</v>
      </c>
      <c r="K16" s="9"/>
      <c r="L16" s="9"/>
      <c r="M16" s="9"/>
      <c r="N16" s="170">
        <f>SUM(N13:N15)</f>
        <v>2916304</v>
      </c>
      <c r="O16" s="171"/>
    </row>
    <row r="17" spans="1:15" ht="16.5" customHeight="1" thickBot="1">
      <c r="A17" s="174"/>
      <c r="B17" s="175"/>
      <c r="C17" s="10"/>
      <c r="D17" s="38">
        <f aca="true" t="shared" si="2" ref="D17:J17">D16/$N$16</f>
        <v>0.4625615162205312</v>
      </c>
      <c r="E17" s="38">
        <f t="shared" si="2"/>
        <v>0.19511271801568011</v>
      </c>
      <c r="F17" s="38">
        <f t="shared" si="2"/>
        <v>0.010782483581958534</v>
      </c>
      <c r="G17" s="38">
        <f t="shared" si="2"/>
        <v>0.1397405757424466</v>
      </c>
      <c r="H17" s="38">
        <f t="shared" si="2"/>
        <v>0.02241330121962594</v>
      </c>
      <c r="I17" s="38">
        <f t="shared" si="2"/>
        <v>0.1662882196094783</v>
      </c>
      <c r="J17" s="38">
        <f t="shared" si="2"/>
        <v>0.0031011856102793126</v>
      </c>
      <c r="K17" s="10"/>
      <c r="L17" s="10"/>
      <c r="M17" s="10"/>
      <c r="N17" s="11"/>
      <c r="O17" s="12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9" customHeight="1" thickBot="1"/>
    <row r="20" spans="1:15" ht="15.75" customHeight="1" thickBot="1">
      <c r="A20" s="197" t="s">
        <v>27</v>
      </c>
      <c r="B20" s="198"/>
      <c r="C20" s="198"/>
      <c r="D20" s="198"/>
      <c r="E20" s="198"/>
      <c r="F20" s="198"/>
      <c r="G20" s="198"/>
      <c r="H20" s="198"/>
      <c r="I20" s="198"/>
      <c r="J20" s="199"/>
      <c r="K20" s="197" t="s">
        <v>28</v>
      </c>
      <c r="L20" s="199"/>
      <c r="M20" s="28" t="s">
        <v>29</v>
      </c>
      <c r="O20" s="29" t="s">
        <v>30</v>
      </c>
    </row>
    <row r="21" ht="13.5" thickBot="1"/>
    <row r="22" spans="1:15" ht="13.5" thickBot="1">
      <c r="A22" s="133" t="s">
        <v>183</v>
      </c>
      <c r="B22" s="15"/>
      <c r="C22" s="15"/>
      <c r="D22" s="15"/>
      <c r="E22" s="15"/>
      <c r="F22" s="15"/>
      <c r="G22" s="15"/>
      <c r="H22" s="15"/>
      <c r="I22" s="15"/>
      <c r="J22" s="15"/>
      <c r="K22" s="200">
        <f>M22*O22</f>
        <v>283201.47000000003</v>
      </c>
      <c r="L22" s="201"/>
      <c r="M22" s="18">
        <v>51</v>
      </c>
      <c r="N22" s="15"/>
      <c r="O22" s="19">
        <v>5552.97</v>
      </c>
    </row>
    <row r="23" spans="1:15" ht="13.5" thickBot="1">
      <c r="A23" s="133" t="s">
        <v>184</v>
      </c>
      <c r="B23" s="16"/>
      <c r="C23" s="16"/>
      <c r="D23" s="16"/>
      <c r="E23" s="16"/>
      <c r="F23" s="16"/>
      <c r="G23" s="16"/>
      <c r="H23" s="16"/>
      <c r="I23" s="16"/>
      <c r="J23" s="16"/>
      <c r="K23" s="200">
        <f>O23*M23</f>
        <v>1933025.4600000002</v>
      </c>
      <c r="L23" s="201"/>
      <c r="M23" s="34">
        <v>7006</v>
      </c>
      <c r="N23" s="16"/>
      <c r="O23" s="19">
        <v>275.91</v>
      </c>
    </row>
    <row r="24" spans="1:15" ht="13.5" thickBot="1">
      <c r="A24" s="133" t="s">
        <v>185</v>
      </c>
      <c r="B24" s="15"/>
      <c r="C24" s="15"/>
      <c r="D24" s="17"/>
      <c r="E24" s="15"/>
      <c r="F24" s="15"/>
      <c r="G24" s="15"/>
      <c r="H24" s="15"/>
      <c r="I24" s="15"/>
      <c r="J24" s="15"/>
      <c r="K24" s="200">
        <f>O24*M24</f>
        <v>700087.8</v>
      </c>
      <c r="L24" s="201"/>
      <c r="M24" s="18">
        <v>2910</v>
      </c>
      <c r="N24" s="15"/>
      <c r="O24" s="19">
        <v>240.58</v>
      </c>
    </row>
    <row r="25" spans="8:12" ht="13.5" thickBot="1">
      <c r="H25" t="s">
        <v>31</v>
      </c>
      <c r="K25" s="213">
        <f>SUM(K22:L24)</f>
        <v>2916314.7300000004</v>
      </c>
      <c r="L25" s="214"/>
    </row>
    <row r="32" ht="12.75">
      <c r="H32" t="s">
        <v>32</v>
      </c>
    </row>
  </sheetData>
  <sheetProtection/>
  <mergeCells count="20">
    <mergeCell ref="K25:L25"/>
    <mergeCell ref="K22:L22"/>
    <mergeCell ref="K23:L23"/>
    <mergeCell ref="I4:K4"/>
    <mergeCell ref="K20:L20"/>
    <mergeCell ref="A20:J20"/>
    <mergeCell ref="N16:O16"/>
    <mergeCell ref="A11:C12"/>
    <mergeCell ref="O11:O12"/>
    <mergeCell ref="A16:B17"/>
    <mergeCell ref="N11:N12"/>
    <mergeCell ref="K24:L24"/>
    <mergeCell ref="B2:I2"/>
    <mergeCell ref="J2:L2"/>
    <mergeCell ref="O4:O5"/>
    <mergeCell ref="A4:B5"/>
    <mergeCell ref="H11:J11"/>
    <mergeCell ref="F4:H4"/>
    <mergeCell ref="L4:N4"/>
    <mergeCell ref="C4:E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I24" sqref="I24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160"/>
      <c r="K1" s="160"/>
      <c r="L1" s="160"/>
      <c r="M1" s="160"/>
    </row>
    <row r="2" spans="2:13" ht="21.75" customHeight="1" thickBot="1" thickTop="1">
      <c r="B2" s="167" t="s">
        <v>212</v>
      </c>
      <c r="C2" s="168"/>
      <c r="D2" s="168"/>
      <c r="E2" s="168"/>
      <c r="F2" s="168"/>
      <c r="G2" s="168"/>
      <c r="H2" s="168"/>
      <c r="I2" s="168"/>
      <c r="J2" s="202" t="s">
        <v>136</v>
      </c>
      <c r="K2" s="203"/>
      <c r="L2" s="203"/>
      <c r="M2" s="204"/>
    </row>
    <row r="3" spans="10:13" ht="14.25" thickBot="1" thickTop="1">
      <c r="J3" s="158"/>
      <c r="K3" s="16"/>
      <c r="L3" s="16"/>
      <c r="M3" s="159"/>
    </row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205"/>
      <c r="K4" s="206"/>
      <c r="L4" s="207" t="s">
        <v>4</v>
      </c>
      <c r="M4" s="20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137</v>
      </c>
      <c r="B6" s="15"/>
      <c r="C6" s="50">
        <v>292829.58</v>
      </c>
      <c r="D6" s="18">
        <v>219836.44</v>
      </c>
      <c r="E6" s="18">
        <v>64657</v>
      </c>
      <c r="F6" s="18">
        <v>3333.97</v>
      </c>
      <c r="G6" s="18">
        <v>554688.83</v>
      </c>
      <c r="H6" s="18">
        <v>12477.08</v>
      </c>
      <c r="I6" s="18"/>
      <c r="J6" s="18">
        <v>73460.3</v>
      </c>
      <c r="K6" s="18"/>
      <c r="L6" s="18"/>
      <c r="M6" s="18"/>
      <c r="N6" s="18"/>
      <c r="O6" s="32">
        <f>SUM(C6:N6)</f>
        <v>1221283.2</v>
      </c>
    </row>
    <row r="7" spans="1:15" ht="18.75" customHeight="1" thickBot="1">
      <c r="A7" s="48" t="s">
        <v>18</v>
      </c>
      <c r="B7" s="49"/>
      <c r="C7" s="45">
        <f aca="true" t="shared" si="0" ref="C7:H7">SUM(C6:C6)</f>
        <v>292829.58</v>
      </c>
      <c r="D7" s="46">
        <f t="shared" si="0"/>
        <v>219836.44</v>
      </c>
      <c r="E7" s="46">
        <f t="shared" si="0"/>
        <v>64657</v>
      </c>
      <c r="F7" s="46">
        <f t="shared" si="0"/>
        <v>3333.97</v>
      </c>
      <c r="G7" s="46">
        <f t="shared" si="0"/>
        <v>554688.83</v>
      </c>
      <c r="H7" s="46">
        <f t="shared" si="0"/>
        <v>12477.08</v>
      </c>
      <c r="I7" s="46"/>
      <c r="J7" s="46">
        <f>SUM(J6)</f>
        <v>73460.3</v>
      </c>
      <c r="K7" s="46"/>
      <c r="L7" s="46"/>
      <c r="M7" s="46"/>
      <c r="N7" s="47"/>
      <c r="O7" s="33">
        <f>SUM(O6:O6)</f>
        <v>1221283.2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137</v>
      </c>
      <c r="B11" s="16"/>
      <c r="C11" s="16"/>
      <c r="D11" s="34">
        <f>C7+D7+E7</f>
        <v>577323.02</v>
      </c>
      <c r="E11" s="34">
        <f>F7+G7+H7</f>
        <v>570499.8799999999</v>
      </c>
      <c r="F11" s="34">
        <f>I6+J6+K6</f>
        <v>73460.3</v>
      </c>
      <c r="G11" s="34"/>
      <c r="H11" s="34">
        <v>45289</v>
      </c>
      <c r="I11" s="34">
        <v>136111.79</v>
      </c>
      <c r="J11" s="34"/>
      <c r="N11" s="13">
        <f>SUM(D11:M11)</f>
        <v>1402683.99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577323.02</v>
      </c>
      <c r="E12" s="51">
        <f>SUM(E11:E11)</f>
        <v>570499.8799999999</v>
      </c>
      <c r="F12" s="51">
        <f>SUM(F11)</f>
        <v>73460.3</v>
      </c>
      <c r="G12" s="51"/>
      <c r="H12" s="51">
        <f>SUM(H11)</f>
        <v>45289</v>
      </c>
      <c r="I12" s="51">
        <f>SUM(I11:I11)</f>
        <v>136111.79</v>
      </c>
      <c r="J12" s="51"/>
      <c r="K12" s="9"/>
      <c r="L12" s="9"/>
      <c r="M12" s="9"/>
      <c r="N12" s="170">
        <f>SUM(N11:N11)</f>
        <v>1402683.99</v>
      </c>
      <c r="O12" s="171"/>
    </row>
    <row r="13" spans="1:15" ht="16.5" customHeight="1" thickBot="1">
      <c r="A13" s="174"/>
      <c r="B13" s="175"/>
      <c r="C13" s="10"/>
      <c r="D13" s="38">
        <f>D12/$N$12</f>
        <v>0.41158452232708526</v>
      </c>
      <c r="E13" s="38">
        <f>E12/$N$12</f>
        <v>0.40672017650960707</v>
      </c>
      <c r="F13" s="38">
        <f>F12/$N$12</f>
        <v>0.0523712400823795</v>
      </c>
      <c r="G13" s="38"/>
      <c r="H13" s="38">
        <f>H12/$N$12</f>
        <v>0.032287386412673036</v>
      </c>
      <c r="I13" s="38">
        <f>I12/$N$12</f>
        <v>0.09703667466825511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20" t="s">
        <v>151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1402683.99</v>
      </c>
      <c r="L18" s="201"/>
      <c r="M18" s="18">
        <v>109298.14</v>
      </c>
      <c r="N18" s="84"/>
      <c r="O18" s="139">
        <f>N12/M18</f>
        <v>12.83355773483428</v>
      </c>
    </row>
    <row r="27" ht="12.75">
      <c r="H27" t="s">
        <v>32</v>
      </c>
    </row>
  </sheetData>
  <sheetProtection/>
  <mergeCells count="17">
    <mergeCell ref="A16:J16"/>
    <mergeCell ref="K16:L16"/>
    <mergeCell ref="K18:L18"/>
    <mergeCell ref="O4:O5"/>
    <mergeCell ref="A9:C10"/>
    <mergeCell ref="H9:J9"/>
    <mergeCell ref="N9:N10"/>
    <mergeCell ref="O9:O10"/>
    <mergeCell ref="A12:B13"/>
    <mergeCell ref="N12:O12"/>
    <mergeCell ref="B2:I2"/>
    <mergeCell ref="J2:M2"/>
    <mergeCell ref="A4:B5"/>
    <mergeCell ref="C4:E4"/>
    <mergeCell ref="F4:H4"/>
    <mergeCell ref="I4:K4"/>
    <mergeCell ref="L4:N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74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75</v>
      </c>
      <c r="B6" s="15"/>
      <c r="C6" s="50">
        <v>207729</v>
      </c>
      <c r="D6" s="18">
        <v>132841</v>
      </c>
      <c r="E6" s="18"/>
      <c r="F6" s="18">
        <v>3005</v>
      </c>
      <c r="G6" s="18">
        <v>14159</v>
      </c>
      <c r="H6" s="18">
        <v>103</v>
      </c>
      <c r="I6" s="18">
        <v>798</v>
      </c>
      <c r="J6" s="18">
        <v>750</v>
      </c>
      <c r="K6" s="18"/>
      <c r="L6" s="18"/>
      <c r="M6" s="18">
        <v>2252</v>
      </c>
      <c r="N6" s="18">
        <v>469444</v>
      </c>
      <c r="O6" s="32">
        <f>SUM(C6:N6)</f>
        <v>831081</v>
      </c>
    </row>
    <row r="7" spans="1:15" ht="18.75" customHeight="1" thickBot="1">
      <c r="A7" s="48" t="s">
        <v>18</v>
      </c>
      <c r="B7" s="49"/>
      <c r="C7" s="45">
        <f>SUM(C6:C6)</f>
        <v>207729</v>
      </c>
      <c r="D7" s="46">
        <f>SUM(D6:D6)</f>
        <v>132841</v>
      </c>
      <c r="E7" s="46"/>
      <c r="F7" s="46">
        <f>SUM(F6:F6)</f>
        <v>3005</v>
      </c>
      <c r="G7" s="46">
        <f>SUM(G6:G6)</f>
        <v>14159</v>
      </c>
      <c r="H7" s="46">
        <f>SUM(H6:H6)</f>
        <v>103</v>
      </c>
      <c r="I7" s="46">
        <f>SUM(I6)</f>
        <v>798</v>
      </c>
      <c r="J7" s="46">
        <f>SUM(J6)</f>
        <v>750</v>
      </c>
      <c r="K7" s="46"/>
      <c r="L7" s="46"/>
      <c r="M7" s="46">
        <f>SUM(M6)</f>
        <v>2252</v>
      </c>
      <c r="N7" s="47">
        <f>SUM(N6:N6)</f>
        <v>469444</v>
      </c>
      <c r="O7" s="33">
        <f>SUM(O6:O6)</f>
        <v>831081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75</v>
      </c>
      <c r="B11" s="16"/>
      <c r="C11" s="16"/>
      <c r="D11" s="34">
        <f>C6+D6+E6</f>
        <v>340570</v>
      </c>
      <c r="E11" s="34">
        <f>F6+G6+H6</f>
        <v>17267</v>
      </c>
      <c r="F11" s="34">
        <f>I6+J6+K6</f>
        <v>1548</v>
      </c>
      <c r="G11" s="34">
        <f>L6+M6+N6</f>
        <v>471696</v>
      </c>
      <c r="H11" s="34">
        <v>10045</v>
      </c>
      <c r="I11" s="34">
        <v>938291</v>
      </c>
      <c r="J11" s="66">
        <v>13946</v>
      </c>
      <c r="N11" s="13">
        <f>SUM(D11:M11)</f>
        <v>1793363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340570</v>
      </c>
      <c r="E12" s="51">
        <f>SUM(E11:E11)</f>
        <v>17267</v>
      </c>
      <c r="F12" s="51">
        <f>SUM(F11)</f>
        <v>1548</v>
      </c>
      <c r="G12" s="51">
        <f>SUM(G11:G11)</f>
        <v>471696</v>
      </c>
      <c r="H12" s="51">
        <f>SUM(H11:H11)</f>
        <v>10045</v>
      </c>
      <c r="I12" s="51">
        <f>SUM(I11:I11)</f>
        <v>938291</v>
      </c>
      <c r="J12" s="51">
        <f>SUM(J11)</f>
        <v>13946</v>
      </c>
      <c r="K12" s="9"/>
      <c r="L12" s="9"/>
      <c r="M12" s="9"/>
      <c r="N12" s="170">
        <f>SUM(N11:N11)</f>
        <v>1793363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0.1899057803690608</v>
      </c>
      <c r="E13" s="38">
        <f t="shared" si="0"/>
        <v>0.009628279383482317</v>
      </c>
      <c r="F13" s="38">
        <f t="shared" si="0"/>
        <v>0.0008631827466051212</v>
      </c>
      <c r="G13" s="38">
        <f t="shared" si="0"/>
        <v>0.2630231581670861</v>
      </c>
      <c r="H13" s="38">
        <f t="shared" si="0"/>
        <v>0.005601208455845247</v>
      </c>
      <c r="I13" s="38">
        <f t="shared" si="0"/>
        <v>0.5232019395961666</v>
      </c>
      <c r="J13" s="38">
        <f t="shared" si="0"/>
        <v>0.0077764512817538895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186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1793386.2799999998</v>
      </c>
      <c r="L18" s="201"/>
      <c r="M18" s="18">
        <v>4676</v>
      </c>
      <c r="N18" s="70"/>
      <c r="O18" s="69">
        <v>383.53</v>
      </c>
    </row>
    <row r="19" spans="8:15" ht="13.5" thickBot="1">
      <c r="H19" t="s">
        <v>31</v>
      </c>
      <c r="K19" s="213">
        <f>SUM(K18:L18)</f>
        <v>1793386.2799999998</v>
      </c>
      <c r="L19" s="214"/>
      <c r="M19" s="2"/>
      <c r="O19" s="1"/>
    </row>
    <row r="28" ht="12.75">
      <c r="H28" t="s">
        <v>32</v>
      </c>
    </row>
  </sheetData>
  <sheetProtection/>
  <mergeCells count="18">
    <mergeCell ref="A4:B5"/>
    <mergeCell ref="C4:E4"/>
    <mergeCell ref="F4:H4"/>
    <mergeCell ref="K19:L19"/>
    <mergeCell ref="A16:J16"/>
    <mergeCell ref="K16:L16"/>
    <mergeCell ref="K18:L18"/>
    <mergeCell ref="I4:K4"/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11" sqref="E1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161" t="s">
        <v>97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98</v>
      </c>
      <c r="B6" s="15"/>
      <c r="C6" s="50">
        <v>194788</v>
      </c>
      <c r="D6" s="18">
        <v>197321</v>
      </c>
      <c r="E6" s="18">
        <v>31913</v>
      </c>
      <c r="F6" s="18">
        <v>647</v>
      </c>
      <c r="G6" s="18">
        <v>47137</v>
      </c>
      <c r="H6" s="18">
        <v>335</v>
      </c>
      <c r="I6" s="18">
        <v>220</v>
      </c>
      <c r="J6" s="18"/>
      <c r="K6" s="18"/>
      <c r="L6" s="18"/>
      <c r="M6" s="18">
        <v>3411</v>
      </c>
      <c r="N6" s="18">
        <v>2941</v>
      </c>
      <c r="O6" s="32">
        <f>SUM(C6:N6)</f>
        <v>478713</v>
      </c>
    </row>
    <row r="7" spans="1:15" ht="18.75" customHeight="1" thickBot="1">
      <c r="A7" s="48" t="s">
        <v>18</v>
      </c>
      <c r="B7" s="49"/>
      <c r="C7" s="45">
        <f aca="true" t="shared" si="0" ref="C7:H7">SUM(C6:C6)</f>
        <v>194788</v>
      </c>
      <c r="D7" s="46">
        <f t="shared" si="0"/>
        <v>197321</v>
      </c>
      <c r="E7" s="46">
        <f t="shared" si="0"/>
        <v>31913</v>
      </c>
      <c r="F7" s="46">
        <f t="shared" si="0"/>
        <v>647</v>
      </c>
      <c r="G7" s="46">
        <f t="shared" si="0"/>
        <v>47137</v>
      </c>
      <c r="H7" s="46">
        <f t="shared" si="0"/>
        <v>335</v>
      </c>
      <c r="I7" s="46">
        <f>SUM(I6)</f>
        <v>220</v>
      </c>
      <c r="J7" s="46"/>
      <c r="K7" s="46"/>
      <c r="L7" s="46"/>
      <c r="M7" s="46">
        <f>SUM(M6)</f>
        <v>3411</v>
      </c>
      <c r="N7" s="47">
        <f>SUM(N6)</f>
        <v>2941</v>
      </c>
      <c r="O7" s="33">
        <f>SUM(O6:O6)</f>
        <v>478713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98</v>
      </c>
      <c r="B11" s="16"/>
      <c r="C11" s="16"/>
      <c r="D11" s="34">
        <f>C6+D6+E6</f>
        <v>424022</v>
      </c>
      <c r="E11" s="34">
        <f>F6+G6+H6</f>
        <v>48119</v>
      </c>
      <c r="F11" s="34">
        <f>I7</f>
        <v>220</v>
      </c>
      <c r="G11" s="34">
        <f>L6+M6+N6</f>
        <v>6352</v>
      </c>
      <c r="H11" s="34">
        <v>35688</v>
      </c>
      <c r="I11" s="34">
        <v>318480</v>
      </c>
      <c r="J11" s="34"/>
      <c r="N11" s="13">
        <f>SUM(D11:M11)</f>
        <v>832881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424022</v>
      </c>
      <c r="E12" s="51">
        <f>SUM(E11:E11)</f>
        <v>48119</v>
      </c>
      <c r="F12" s="51">
        <f>I7</f>
        <v>220</v>
      </c>
      <c r="G12" s="51">
        <f>SUM(G11:G11)</f>
        <v>6352</v>
      </c>
      <c r="H12" s="51">
        <f>SUM(H11:H11)</f>
        <v>35688</v>
      </c>
      <c r="I12" s="51">
        <f>SUM(I11:I11)</f>
        <v>318480</v>
      </c>
      <c r="J12" s="51"/>
      <c r="K12" s="9"/>
      <c r="L12" s="9"/>
      <c r="M12" s="9"/>
      <c r="N12" s="170">
        <f>SUM(N11:N11)</f>
        <v>832881</v>
      </c>
      <c r="O12" s="171"/>
    </row>
    <row r="13" spans="1:15" ht="16.5" customHeight="1" thickBot="1">
      <c r="A13" s="174"/>
      <c r="B13" s="175"/>
      <c r="C13" s="10"/>
      <c r="D13" s="38">
        <f aca="true" t="shared" si="1" ref="D13:I13">D12/$N$12</f>
        <v>0.5091027409677973</v>
      </c>
      <c r="E13" s="38">
        <f t="shared" si="1"/>
        <v>0.05777415981394701</v>
      </c>
      <c r="F13" s="38">
        <f t="shared" si="1"/>
        <v>0.0002641433770250492</v>
      </c>
      <c r="G13" s="38">
        <f t="shared" si="1"/>
        <v>0.00762653968574142</v>
      </c>
      <c r="H13" s="38">
        <f t="shared" si="1"/>
        <v>0.04284885836031798</v>
      </c>
      <c r="I13" s="38">
        <f t="shared" si="1"/>
        <v>0.3823835577951712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187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N12</f>
        <v>832881</v>
      </c>
      <c r="L18" s="201"/>
      <c r="M18" s="18">
        <v>6253</v>
      </c>
      <c r="N18" s="15"/>
      <c r="O18" s="139">
        <f>K18/M18</f>
        <v>133.19702542779467</v>
      </c>
    </row>
    <row r="19" spans="8:15" ht="13.5" thickBot="1">
      <c r="H19" t="s">
        <v>31</v>
      </c>
      <c r="K19" s="213">
        <f>SUM(K18:K18)</f>
        <v>832881</v>
      </c>
      <c r="L19" s="214"/>
      <c r="M19" s="2"/>
      <c r="O19" s="1"/>
    </row>
    <row r="28" ht="12.75">
      <c r="H28" t="s">
        <v>32</v>
      </c>
    </row>
  </sheetData>
  <sheetProtection/>
  <mergeCells count="18"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  <mergeCell ref="A4:B5"/>
    <mergeCell ref="C4:E4"/>
    <mergeCell ref="F4:H4"/>
    <mergeCell ref="K19:L19"/>
    <mergeCell ref="K18:L18"/>
    <mergeCell ref="A16:J16"/>
    <mergeCell ref="K16:L16"/>
    <mergeCell ref="I4:K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78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79</v>
      </c>
      <c r="B6" s="15"/>
      <c r="C6" s="50">
        <v>202120.95</v>
      </c>
      <c r="D6" s="18">
        <v>80239.04</v>
      </c>
      <c r="E6" s="18"/>
      <c r="F6" s="18">
        <v>458</v>
      </c>
      <c r="G6" s="18">
        <v>551</v>
      </c>
      <c r="H6" s="18">
        <v>66999</v>
      </c>
      <c r="I6" s="18"/>
      <c r="J6" s="18">
        <v>11945</v>
      </c>
      <c r="K6" s="18"/>
      <c r="L6" s="18"/>
      <c r="M6" s="18">
        <v>25972</v>
      </c>
      <c r="N6" s="18">
        <v>1746544.9</v>
      </c>
      <c r="O6" s="32">
        <f>SUM(C6:N6)</f>
        <v>2134829.8899999997</v>
      </c>
    </row>
    <row r="7" spans="1:15" ht="18.75" customHeight="1" thickBot="1">
      <c r="A7" s="48" t="s">
        <v>18</v>
      </c>
      <c r="B7" s="49"/>
      <c r="C7" s="45">
        <f>SUM(C6:C6)</f>
        <v>202120.95</v>
      </c>
      <c r="D7" s="46">
        <f>SUM(D6:D6)</f>
        <v>80239.04</v>
      </c>
      <c r="E7" s="46"/>
      <c r="F7" s="46">
        <f>SUM(F6:F6)</f>
        <v>458</v>
      </c>
      <c r="G7" s="46">
        <f>SUM(G6:G6)</f>
        <v>551</v>
      </c>
      <c r="H7" s="46">
        <f>SUM(H6:H6)</f>
        <v>66999</v>
      </c>
      <c r="I7" s="46"/>
      <c r="J7" s="46">
        <f>SUM(J6)</f>
        <v>11945</v>
      </c>
      <c r="K7" s="46"/>
      <c r="L7" s="46"/>
      <c r="M7" s="46">
        <f>SUM(M6)</f>
        <v>25972</v>
      </c>
      <c r="N7" s="47">
        <f>SUM(N6:N6)</f>
        <v>1746544.9</v>
      </c>
      <c r="O7" s="33">
        <f>SUM(O6:O6)</f>
        <v>2134829.8899999997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79</v>
      </c>
      <c r="B11" s="16"/>
      <c r="C11" s="16"/>
      <c r="D11" s="34">
        <f>C6+D6+E6</f>
        <v>282359.99</v>
      </c>
      <c r="E11" s="34">
        <f>F6+G6+H6</f>
        <v>68008</v>
      </c>
      <c r="F11" s="34">
        <f>I6+J6+K6</f>
        <v>11945</v>
      </c>
      <c r="G11" s="34">
        <f>L6+M6+N6</f>
        <v>1772516.9</v>
      </c>
      <c r="H11" s="34">
        <v>5982</v>
      </c>
      <c r="I11" s="34">
        <v>117384</v>
      </c>
      <c r="J11" s="66">
        <v>17298.88</v>
      </c>
      <c r="N11" s="13">
        <f>SUM(D11:M11)</f>
        <v>2275494.7699999996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282359.99</v>
      </c>
      <c r="E12" s="51">
        <f>SUM(E11:E11)</f>
        <v>68008</v>
      </c>
      <c r="F12" s="51">
        <f>SUM(F11)</f>
        <v>11945</v>
      </c>
      <c r="G12" s="51">
        <f>SUM(G11:G11)</f>
        <v>1772516.9</v>
      </c>
      <c r="H12" s="51">
        <f>SUM(H11:H11)</f>
        <v>5982</v>
      </c>
      <c r="I12" s="51">
        <f>SUM(I11:I11)</f>
        <v>117384</v>
      </c>
      <c r="J12" s="51">
        <f>SUM(J11)</f>
        <v>17298.88</v>
      </c>
      <c r="K12" s="9"/>
      <c r="L12" s="9"/>
      <c r="M12" s="9"/>
      <c r="N12" s="170">
        <f>SUM(N11:N11)</f>
        <v>2275494.7699999996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0.12408729465020922</v>
      </c>
      <c r="E13" s="38">
        <f t="shared" si="0"/>
        <v>0.02988712648194749</v>
      </c>
      <c r="F13" s="38">
        <f t="shared" si="0"/>
        <v>0.005249407802418286</v>
      </c>
      <c r="G13" s="38">
        <f t="shared" si="0"/>
        <v>0.7789588986838235</v>
      </c>
      <c r="H13" s="38">
        <f t="shared" si="0"/>
        <v>0.0026288788174186842</v>
      </c>
      <c r="I13" s="38">
        <f t="shared" si="0"/>
        <v>0.05158614361482361</v>
      </c>
      <c r="J13" s="38">
        <f t="shared" si="0"/>
        <v>0.007602249949359367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188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2275322.79</v>
      </c>
      <c r="L18" s="200"/>
      <c r="M18" s="18">
        <v>5919</v>
      </c>
      <c r="N18" s="70"/>
      <c r="O18" s="69">
        <v>384.41</v>
      </c>
    </row>
    <row r="19" spans="8:15" ht="13.5" thickBot="1">
      <c r="H19" t="s">
        <v>31</v>
      </c>
      <c r="K19" s="220">
        <f>SUM(K18:L18)</f>
        <v>2275322.79</v>
      </c>
      <c r="L19" s="221"/>
      <c r="M19" s="2"/>
      <c r="O19" s="1"/>
    </row>
    <row r="28" ht="12.75">
      <c r="H28" t="s">
        <v>32</v>
      </c>
    </row>
  </sheetData>
  <sheetProtection/>
  <mergeCells count="18">
    <mergeCell ref="A4:B5"/>
    <mergeCell ref="C4:E4"/>
    <mergeCell ref="F4:H4"/>
    <mergeCell ref="K19:L19"/>
    <mergeCell ref="A16:J16"/>
    <mergeCell ref="K16:L16"/>
    <mergeCell ref="K18:L18"/>
    <mergeCell ref="I4:K4"/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212</v>
      </c>
      <c r="C2" s="168"/>
      <c r="D2" s="168"/>
      <c r="E2" s="168"/>
      <c r="F2" s="168"/>
      <c r="G2" s="168"/>
      <c r="H2" s="168"/>
      <c r="I2" s="169"/>
      <c r="J2" s="202" t="s">
        <v>138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139</v>
      </c>
      <c r="B6" s="15"/>
      <c r="C6" s="50">
        <v>130143</v>
      </c>
      <c r="D6" s="18">
        <v>27118</v>
      </c>
      <c r="E6" s="18"/>
      <c r="F6" s="18">
        <v>97</v>
      </c>
      <c r="G6" s="18">
        <v>1687</v>
      </c>
      <c r="H6" s="18">
        <v>105</v>
      </c>
      <c r="I6" s="18"/>
      <c r="J6" s="18"/>
      <c r="K6" s="18"/>
      <c r="L6" s="18"/>
      <c r="M6" s="18"/>
      <c r="N6" s="18">
        <v>2343</v>
      </c>
      <c r="O6" s="32">
        <f>SUM(C6:N6)</f>
        <v>161493</v>
      </c>
    </row>
    <row r="7" spans="1:15" ht="18.75" customHeight="1" thickBot="1">
      <c r="A7" s="48" t="s">
        <v>18</v>
      </c>
      <c r="B7" s="49"/>
      <c r="C7" s="45">
        <f>SUM(C6:C6)</f>
        <v>130143</v>
      </c>
      <c r="D7" s="46">
        <f>SUM(D6:D6)</f>
        <v>27118</v>
      </c>
      <c r="E7" s="46"/>
      <c r="F7" s="46">
        <f>SUM(F6:F6)</f>
        <v>97</v>
      </c>
      <c r="G7" s="46">
        <f>SUM(G6:G6)</f>
        <v>1687</v>
      </c>
      <c r="H7" s="46">
        <f>SUM(H6)</f>
        <v>105</v>
      </c>
      <c r="I7" s="46"/>
      <c r="J7" s="46"/>
      <c r="K7" s="46"/>
      <c r="L7" s="46"/>
      <c r="M7" s="46"/>
      <c r="N7" s="47">
        <f>SUM(N6)</f>
        <v>2343</v>
      </c>
      <c r="O7" s="33">
        <f>SUM(O6:O6)</f>
        <v>161493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139</v>
      </c>
      <c r="B11" s="16"/>
      <c r="C11" s="16"/>
      <c r="D11" s="34">
        <f>C6+D6+E6</f>
        <v>157261</v>
      </c>
      <c r="E11" s="34">
        <f>F6+G6+H6</f>
        <v>1889</v>
      </c>
      <c r="F11" s="34"/>
      <c r="G11" s="34">
        <f>L6+M6+N6</f>
        <v>2343</v>
      </c>
      <c r="H11" s="34">
        <v>1477</v>
      </c>
      <c r="I11" s="34">
        <v>16601</v>
      </c>
      <c r="J11" s="34">
        <v>6754</v>
      </c>
      <c r="N11" s="13">
        <f>SUM(D11:M11)</f>
        <v>186325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157261</v>
      </c>
      <c r="E12" s="51">
        <f>SUM(E11:E11)</f>
        <v>1889</v>
      </c>
      <c r="F12" s="51"/>
      <c r="G12" s="51">
        <f>SUM(G11)</f>
        <v>2343</v>
      </c>
      <c r="H12" s="51">
        <f>SUM(H11)</f>
        <v>1477</v>
      </c>
      <c r="I12" s="51">
        <f>SUM(I11:I11)</f>
        <v>16601</v>
      </c>
      <c r="J12" s="51">
        <f>SUM(J11)</f>
        <v>6754</v>
      </c>
      <c r="K12" s="9"/>
      <c r="L12" s="9"/>
      <c r="M12" s="9"/>
      <c r="N12" s="170">
        <f>SUM(N11:N11)</f>
        <v>186325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0.8440144908090702</v>
      </c>
      <c r="E13" s="38">
        <f t="shared" si="0"/>
        <v>0.010138199382798873</v>
      </c>
      <c r="F13" s="38"/>
      <c r="G13" s="38">
        <f t="shared" si="0"/>
        <v>0.012574802093116866</v>
      </c>
      <c r="H13" s="38">
        <f t="shared" si="0"/>
        <v>0.007927009258016905</v>
      </c>
      <c r="I13" s="38">
        <f t="shared" si="0"/>
        <v>0.08909700791627533</v>
      </c>
      <c r="J13" s="38">
        <f t="shared" si="0"/>
        <v>0.03624849054072186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189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186323.09999999998</v>
      </c>
      <c r="L18" s="200"/>
      <c r="M18" s="18">
        <v>2481</v>
      </c>
      <c r="N18" s="70"/>
      <c r="O18" s="69">
        <v>75.1</v>
      </c>
    </row>
    <row r="19" spans="11:15" ht="12.75">
      <c r="K19" s="225" t="s">
        <v>119</v>
      </c>
      <c r="L19" s="226"/>
      <c r="M19" s="2"/>
      <c r="O19" s="1"/>
    </row>
    <row r="28" ht="12.75">
      <c r="H28" t="s">
        <v>32</v>
      </c>
    </row>
  </sheetData>
  <sheetProtection/>
  <mergeCells count="18">
    <mergeCell ref="A16:J16"/>
    <mergeCell ref="K16:L16"/>
    <mergeCell ref="K18:L18"/>
    <mergeCell ref="K19:L19"/>
    <mergeCell ref="O4:O5"/>
    <mergeCell ref="A9:C10"/>
    <mergeCell ref="H9:J9"/>
    <mergeCell ref="N9:N10"/>
    <mergeCell ref="O9:O10"/>
    <mergeCell ref="A12:B13"/>
    <mergeCell ref="N12:O12"/>
    <mergeCell ref="B2:I2"/>
    <mergeCell ref="J2:M2"/>
    <mergeCell ref="A4:B5"/>
    <mergeCell ref="C4:E4"/>
    <mergeCell ref="F4:H4"/>
    <mergeCell ref="I4:K4"/>
    <mergeCell ref="L4:N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O23" sqref="O23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36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37</v>
      </c>
      <c r="B6" s="15"/>
      <c r="C6" s="50">
        <v>15160</v>
      </c>
      <c r="D6" s="18"/>
      <c r="E6" s="18"/>
      <c r="F6" s="18"/>
      <c r="G6" s="18"/>
      <c r="H6" s="18">
        <v>539</v>
      </c>
      <c r="I6" s="18">
        <v>280</v>
      </c>
      <c r="J6" s="18"/>
      <c r="K6" s="18"/>
      <c r="L6" s="18"/>
      <c r="M6" s="18"/>
      <c r="N6" s="18"/>
      <c r="O6" s="32">
        <f>SUM(C6:N6)</f>
        <v>15979</v>
      </c>
    </row>
    <row r="7" spans="1:15" ht="13.5" thickBot="1">
      <c r="A7" s="15" t="s">
        <v>38</v>
      </c>
      <c r="B7" s="15"/>
      <c r="C7" s="18">
        <v>485124</v>
      </c>
      <c r="D7" s="18">
        <v>152273</v>
      </c>
      <c r="E7" s="18">
        <v>32665</v>
      </c>
      <c r="F7" s="18">
        <v>3476</v>
      </c>
      <c r="G7" s="18">
        <v>42298</v>
      </c>
      <c r="H7" s="18">
        <v>512329</v>
      </c>
      <c r="I7" s="18"/>
      <c r="J7" s="18">
        <v>1452</v>
      </c>
      <c r="K7" s="18"/>
      <c r="L7" s="18"/>
      <c r="M7" s="18">
        <v>1033</v>
      </c>
      <c r="N7" s="64">
        <v>132686</v>
      </c>
      <c r="O7" s="32">
        <f>SUM(C7:N7)</f>
        <v>1363336</v>
      </c>
    </row>
    <row r="8" spans="1:15" ht="13.5" thickBot="1">
      <c r="A8" s="7" t="s">
        <v>135</v>
      </c>
      <c r="B8" s="7"/>
      <c r="C8" s="63">
        <v>151601</v>
      </c>
      <c r="D8" s="63">
        <v>52869</v>
      </c>
      <c r="E8" s="63"/>
      <c r="F8" s="63">
        <v>79</v>
      </c>
      <c r="G8" s="63">
        <v>145269</v>
      </c>
      <c r="H8" s="63">
        <v>10500</v>
      </c>
      <c r="I8" s="63"/>
      <c r="J8" s="63"/>
      <c r="K8" s="63"/>
      <c r="L8" s="63">
        <v>190954</v>
      </c>
      <c r="M8" s="63"/>
      <c r="N8" s="63"/>
      <c r="O8" s="87">
        <f>SUM(C8:N8)</f>
        <v>551272</v>
      </c>
    </row>
    <row r="9" spans="1:15" ht="18.75" customHeight="1" thickBot="1">
      <c r="A9" s="48" t="s">
        <v>18</v>
      </c>
      <c r="B9" s="49"/>
      <c r="C9" s="45">
        <f aca="true" t="shared" si="0" ref="C9:J9">SUM(C6:C8)</f>
        <v>651885</v>
      </c>
      <c r="D9" s="45">
        <f t="shared" si="0"/>
        <v>205142</v>
      </c>
      <c r="E9" s="45">
        <f t="shared" si="0"/>
        <v>32665</v>
      </c>
      <c r="F9" s="45">
        <f t="shared" si="0"/>
        <v>3555</v>
      </c>
      <c r="G9" s="45">
        <f t="shared" si="0"/>
        <v>187567</v>
      </c>
      <c r="H9" s="45">
        <f t="shared" si="0"/>
        <v>523368</v>
      </c>
      <c r="I9" s="45">
        <f t="shared" si="0"/>
        <v>280</v>
      </c>
      <c r="J9" s="45">
        <f t="shared" si="0"/>
        <v>1452</v>
      </c>
      <c r="K9" s="46"/>
      <c r="L9" s="46">
        <f>SUM(L6:L8)</f>
        <v>190954</v>
      </c>
      <c r="M9" s="46">
        <f>SUM(M6:M8)</f>
        <v>1033</v>
      </c>
      <c r="N9" s="46">
        <f>SUM(N6:N8)</f>
        <v>132686</v>
      </c>
      <c r="O9" s="33">
        <f>SUM(O6:O8)</f>
        <v>1930587</v>
      </c>
    </row>
    <row r="10" spans="1:15" ht="18.75" customHeight="1" thickBot="1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3.5" thickBot="1">
      <c r="A11" s="208" t="s">
        <v>19</v>
      </c>
      <c r="B11" s="208"/>
      <c r="C11" s="208"/>
      <c r="D11" s="20"/>
      <c r="E11" s="21"/>
      <c r="F11" s="21"/>
      <c r="G11" s="22"/>
      <c r="H11" s="184" t="s">
        <v>21</v>
      </c>
      <c r="I11" s="185"/>
      <c r="J11" s="186"/>
      <c r="N11" s="187" t="s">
        <v>15</v>
      </c>
      <c r="O11" s="189" t="s">
        <v>25</v>
      </c>
    </row>
    <row r="12" spans="1:15" ht="13.5" thickBot="1">
      <c r="A12" s="208"/>
      <c r="B12" s="208"/>
      <c r="C12" s="208"/>
      <c r="D12" s="23" t="s">
        <v>1</v>
      </c>
      <c r="E12" s="24" t="s">
        <v>2</v>
      </c>
      <c r="F12" s="25" t="s">
        <v>20</v>
      </c>
      <c r="G12" s="26" t="s">
        <v>4</v>
      </c>
      <c r="H12" s="27" t="s">
        <v>22</v>
      </c>
      <c r="I12" s="27" t="s">
        <v>23</v>
      </c>
      <c r="J12" s="27" t="s">
        <v>24</v>
      </c>
      <c r="N12" s="188"/>
      <c r="O12" s="190"/>
    </row>
    <row r="13" spans="1:15" ht="13.5" thickBot="1">
      <c r="A13" s="15" t="s">
        <v>37</v>
      </c>
      <c r="B13" s="16"/>
      <c r="C13" s="16"/>
      <c r="D13" s="34">
        <f>C6+D6+E6</f>
        <v>15160</v>
      </c>
      <c r="E13" s="34">
        <f>F6+G6+H6</f>
        <v>539</v>
      </c>
      <c r="F13" s="34">
        <f>I6+J6+K6</f>
        <v>280</v>
      </c>
      <c r="G13" s="34">
        <f>L6+M6+N6</f>
        <v>0</v>
      </c>
      <c r="H13" s="34">
        <v>4625</v>
      </c>
      <c r="I13" s="34">
        <v>6691</v>
      </c>
      <c r="J13" s="34">
        <v>18717</v>
      </c>
      <c r="N13" s="13">
        <f>SUM(D13:M13)</f>
        <v>46012</v>
      </c>
      <c r="O13" s="8">
        <f>N13/N16</f>
        <v>0.020171005516646384</v>
      </c>
    </row>
    <row r="14" spans="1:16" ht="13.5" thickBot="1">
      <c r="A14" s="16" t="s">
        <v>38</v>
      </c>
      <c r="B14" s="15"/>
      <c r="C14" s="15"/>
      <c r="D14" s="34">
        <f>C7+D7+E7</f>
        <v>670062</v>
      </c>
      <c r="E14" s="34">
        <f>F7+G7+H7</f>
        <v>558103</v>
      </c>
      <c r="F14" s="34">
        <f>I7+J7+K7</f>
        <v>1452</v>
      </c>
      <c r="G14" s="34">
        <f>L7+M7+N7</f>
        <v>133719</v>
      </c>
      <c r="H14" s="18">
        <v>27012</v>
      </c>
      <c r="I14" s="18">
        <v>104695</v>
      </c>
      <c r="J14" s="18">
        <v>57081</v>
      </c>
      <c r="K14" s="2"/>
      <c r="L14" s="2"/>
      <c r="M14" s="2"/>
      <c r="N14" s="13">
        <f>SUM(D14:M14)</f>
        <v>1552124</v>
      </c>
      <c r="O14" s="8">
        <f>N14/N16</f>
        <v>0.6804290569094856</v>
      </c>
      <c r="P14" s="2"/>
    </row>
    <row r="15" spans="1:15" ht="13.5" thickBot="1">
      <c r="A15" s="7" t="s">
        <v>135</v>
      </c>
      <c r="D15" s="34">
        <f>C8+D8+E8</f>
        <v>204470</v>
      </c>
      <c r="E15" s="34">
        <f>F8+G8+H8</f>
        <v>155848</v>
      </c>
      <c r="F15" s="34">
        <f>I8+J8+K8</f>
        <v>0</v>
      </c>
      <c r="G15" s="34">
        <f>L8+M8+N8</f>
        <v>190954</v>
      </c>
      <c r="H15" s="37">
        <v>19015</v>
      </c>
      <c r="I15" s="37">
        <v>112673</v>
      </c>
      <c r="J15" s="37"/>
      <c r="K15" s="2"/>
      <c r="L15" s="2"/>
      <c r="M15" s="2"/>
      <c r="N15" s="13">
        <f>SUM(D15:J15)</f>
        <v>682960</v>
      </c>
      <c r="O15" s="8">
        <f>N15/N16</f>
        <v>0.299399937573868</v>
      </c>
    </row>
    <row r="16" spans="1:15" ht="14.25" thickBot="1">
      <c r="A16" s="172" t="s">
        <v>26</v>
      </c>
      <c r="B16" s="173"/>
      <c r="C16" s="9"/>
      <c r="D16" s="51">
        <f aca="true" t="shared" si="1" ref="D16:J16">SUM(D13:D15)</f>
        <v>889692</v>
      </c>
      <c r="E16" s="51">
        <f t="shared" si="1"/>
        <v>714490</v>
      </c>
      <c r="F16" s="51">
        <f t="shared" si="1"/>
        <v>1732</v>
      </c>
      <c r="G16" s="51">
        <f t="shared" si="1"/>
        <v>324673</v>
      </c>
      <c r="H16" s="51">
        <f t="shared" si="1"/>
        <v>50652</v>
      </c>
      <c r="I16" s="51">
        <f t="shared" si="1"/>
        <v>224059</v>
      </c>
      <c r="J16" s="51">
        <f t="shared" si="1"/>
        <v>75798</v>
      </c>
      <c r="K16" s="9"/>
      <c r="L16" s="9"/>
      <c r="M16" s="9"/>
      <c r="N16" s="170">
        <f>SUM(N13:N15)</f>
        <v>2281096</v>
      </c>
      <c r="O16" s="171"/>
    </row>
    <row r="17" spans="1:15" ht="16.5" customHeight="1" thickBot="1">
      <c r="A17" s="174"/>
      <c r="B17" s="175"/>
      <c r="C17" s="10"/>
      <c r="D17" s="38">
        <f aca="true" t="shared" si="2" ref="D17:J17">D16/$N$16</f>
        <v>0.3900283021845639</v>
      </c>
      <c r="E17" s="38">
        <f t="shared" si="2"/>
        <v>0.31322224053700504</v>
      </c>
      <c r="F17" s="38">
        <f t="shared" si="2"/>
        <v>0.0007592841335919225</v>
      </c>
      <c r="G17" s="38">
        <f t="shared" si="2"/>
        <v>0.14233201934508674</v>
      </c>
      <c r="H17" s="38">
        <f t="shared" si="2"/>
        <v>0.02220511543573791</v>
      </c>
      <c r="I17" s="38">
        <f t="shared" si="2"/>
        <v>0.09822427464692411</v>
      </c>
      <c r="J17" s="38">
        <f t="shared" si="2"/>
        <v>0.03322876371709038</v>
      </c>
      <c r="K17" s="10"/>
      <c r="L17" s="10"/>
      <c r="M17" s="10"/>
      <c r="N17" s="11"/>
      <c r="O17" s="12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9" customHeight="1" thickBot="1"/>
    <row r="20" spans="1:15" ht="15.75" customHeight="1" thickBot="1">
      <c r="A20" s="197" t="s">
        <v>27</v>
      </c>
      <c r="B20" s="198"/>
      <c r="C20" s="198"/>
      <c r="D20" s="198"/>
      <c r="E20" s="198"/>
      <c r="F20" s="198"/>
      <c r="G20" s="198"/>
      <c r="H20" s="198"/>
      <c r="I20" s="198"/>
      <c r="J20" s="199"/>
      <c r="K20" s="197" t="s">
        <v>28</v>
      </c>
      <c r="L20" s="199"/>
      <c r="M20" s="28" t="s">
        <v>29</v>
      </c>
      <c r="O20" s="29" t="s">
        <v>30</v>
      </c>
    </row>
    <row r="21" ht="13.5" thickBot="1"/>
    <row r="22" spans="1:15" ht="13.5" thickBot="1">
      <c r="A22" s="133" t="s">
        <v>190</v>
      </c>
      <c r="B22" s="15"/>
      <c r="C22" s="15"/>
      <c r="D22" s="15"/>
      <c r="E22" s="15"/>
      <c r="F22" s="15"/>
      <c r="G22" s="15"/>
      <c r="H22" s="15"/>
      <c r="I22" s="15"/>
      <c r="J22" s="15"/>
      <c r="K22" s="200">
        <f>M22*O22</f>
        <v>46011.880000000005</v>
      </c>
      <c r="L22" s="201"/>
      <c r="M22" s="18">
        <v>83</v>
      </c>
      <c r="N22" s="15"/>
      <c r="O22" s="19">
        <v>554.36</v>
      </c>
    </row>
    <row r="23" spans="1:15" ht="13.5" thickBot="1">
      <c r="A23" s="133" t="s">
        <v>191</v>
      </c>
      <c r="B23" s="16"/>
      <c r="C23" s="16"/>
      <c r="D23" s="16"/>
      <c r="E23" s="16"/>
      <c r="F23" s="16"/>
      <c r="G23" s="16"/>
      <c r="H23" s="16"/>
      <c r="I23" s="16"/>
      <c r="J23" s="16"/>
      <c r="K23" s="200">
        <f>O23*M23</f>
        <v>1552181.7959999999</v>
      </c>
      <c r="L23" s="201"/>
      <c r="M23" s="34">
        <v>17952.6</v>
      </c>
      <c r="N23" s="16"/>
      <c r="O23" s="19">
        <v>86.46</v>
      </c>
    </row>
    <row r="24" spans="1:15" ht="13.5" thickBot="1">
      <c r="A24" s="133" t="s">
        <v>192</v>
      </c>
      <c r="B24" s="15"/>
      <c r="C24" s="15"/>
      <c r="D24" s="17"/>
      <c r="E24" s="15"/>
      <c r="F24" s="15"/>
      <c r="G24" s="15"/>
      <c r="H24" s="15"/>
      <c r="I24" s="15"/>
      <c r="J24" s="15"/>
      <c r="K24" s="200">
        <f>O24*M24</f>
        <v>682960.42</v>
      </c>
      <c r="L24" s="201"/>
      <c r="M24" s="18">
        <v>1279</v>
      </c>
      <c r="N24" s="15"/>
      <c r="O24" s="19">
        <v>533.98</v>
      </c>
    </row>
    <row r="25" spans="8:15" ht="13.5" thickBot="1">
      <c r="H25" t="s">
        <v>31</v>
      </c>
      <c r="K25" s="213">
        <f>SUM(K22:L24)</f>
        <v>2281154.096</v>
      </c>
      <c r="L25" s="214"/>
      <c r="M25" s="2"/>
      <c r="O25" s="1"/>
    </row>
    <row r="31" ht="12.75">
      <c r="H31" t="s">
        <v>32</v>
      </c>
    </row>
  </sheetData>
  <sheetProtection/>
  <mergeCells count="20">
    <mergeCell ref="A20:J20"/>
    <mergeCell ref="I4:K4"/>
    <mergeCell ref="C4:E4"/>
    <mergeCell ref="H11:J11"/>
    <mergeCell ref="A4:B5"/>
    <mergeCell ref="K20:L20"/>
    <mergeCell ref="F4:H4"/>
    <mergeCell ref="K25:L25"/>
    <mergeCell ref="K22:L22"/>
    <mergeCell ref="K23:L23"/>
    <mergeCell ref="K24:L24"/>
    <mergeCell ref="O4:O5"/>
    <mergeCell ref="O11:O12"/>
    <mergeCell ref="N11:N12"/>
    <mergeCell ref="J2:L2"/>
    <mergeCell ref="L4:N4"/>
    <mergeCell ref="B2:I2"/>
    <mergeCell ref="N16:O16"/>
    <mergeCell ref="A16:B17"/>
    <mergeCell ref="A11:C12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80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81</v>
      </c>
      <c r="B6" s="15"/>
      <c r="C6" s="50">
        <v>222621</v>
      </c>
      <c r="D6" s="18"/>
      <c r="E6" s="18"/>
      <c r="F6" s="18"/>
      <c r="G6" s="18"/>
      <c r="H6" s="18"/>
      <c r="I6" s="18"/>
      <c r="J6" s="18"/>
      <c r="K6" s="18"/>
      <c r="L6" s="18"/>
      <c r="M6" s="18">
        <v>10104</v>
      </c>
      <c r="N6" s="18">
        <v>747961</v>
      </c>
      <c r="O6" s="32">
        <f>SUM(C6:N6)</f>
        <v>980686</v>
      </c>
    </row>
    <row r="7" spans="1:15" ht="18.75" customHeight="1" thickBot="1">
      <c r="A7" s="48" t="s">
        <v>18</v>
      </c>
      <c r="B7" s="49"/>
      <c r="C7" s="45">
        <f>SUM(C6:C6)</f>
        <v>222621</v>
      </c>
      <c r="D7" s="46"/>
      <c r="E7" s="46"/>
      <c r="F7" s="46"/>
      <c r="G7" s="46"/>
      <c r="H7" s="46"/>
      <c r="I7" s="46"/>
      <c r="J7" s="46"/>
      <c r="K7" s="46"/>
      <c r="L7" s="46"/>
      <c r="M7" s="46">
        <f>SUM(M6)</f>
        <v>10104</v>
      </c>
      <c r="N7" s="47">
        <f>SUM(N6:N6)</f>
        <v>747961</v>
      </c>
      <c r="O7" s="33">
        <f>SUM(O6:O6)</f>
        <v>980686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81</v>
      </c>
      <c r="B11" s="16"/>
      <c r="C11" s="16"/>
      <c r="D11" s="34">
        <f>C6+D6+E6</f>
        <v>222621</v>
      </c>
      <c r="E11" s="34"/>
      <c r="F11" s="34"/>
      <c r="G11" s="34">
        <f>L6+M6+N6</f>
        <v>758065</v>
      </c>
      <c r="H11" s="34">
        <v>5596</v>
      </c>
      <c r="I11" s="34">
        <v>73596</v>
      </c>
      <c r="J11" s="66">
        <v>19683</v>
      </c>
      <c r="N11" s="13">
        <f>SUM(D11:M11)</f>
        <v>1079561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222621</v>
      </c>
      <c r="E12" s="51"/>
      <c r="F12" s="51"/>
      <c r="G12" s="51">
        <f>SUM(G11:G11)</f>
        <v>758065</v>
      </c>
      <c r="H12" s="51">
        <f>SUM(H11:H11)</f>
        <v>5596</v>
      </c>
      <c r="I12" s="51">
        <f>SUM(I11:I11)</f>
        <v>73596</v>
      </c>
      <c r="J12" s="51">
        <f>SUM(J11)</f>
        <v>19683</v>
      </c>
      <c r="K12" s="9"/>
      <c r="L12" s="9"/>
      <c r="M12" s="9"/>
      <c r="N12" s="170">
        <f>SUM(N11:N11)</f>
        <v>1079561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0.20621437788137956</v>
      </c>
      <c r="E13" s="38"/>
      <c r="F13" s="38"/>
      <c r="G13" s="38">
        <f t="shared" si="0"/>
        <v>0.7021974673038393</v>
      </c>
      <c r="H13" s="38">
        <f t="shared" si="0"/>
        <v>0.005183588514220132</v>
      </c>
      <c r="I13" s="38">
        <f t="shared" si="0"/>
        <v>0.06817215516307092</v>
      </c>
      <c r="J13" s="38">
        <f t="shared" si="0"/>
        <v>0.018232411137490148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8" spans="1:15" ht="12.75">
      <c r="A18" s="14" t="s">
        <v>155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1079515.3</v>
      </c>
      <c r="L18" s="201"/>
      <c r="M18" s="18">
        <v>6382</v>
      </c>
      <c r="N18" s="15"/>
      <c r="O18" s="71">
        <v>169.15</v>
      </c>
    </row>
    <row r="22" ht="12.75">
      <c r="H22" t="s">
        <v>32</v>
      </c>
    </row>
  </sheetData>
  <sheetProtection/>
  <mergeCells count="17">
    <mergeCell ref="B2:I2"/>
    <mergeCell ref="A16:J16"/>
    <mergeCell ref="K16:L16"/>
    <mergeCell ref="K18:L18"/>
    <mergeCell ref="C4:E4"/>
    <mergeCell ref="F4:H4"/>
    <mergeCell ref="I4:K4"/>
    <mergeCell ref="J2:L2"/>
    <mergeCell ref="L4:N4"/>
    <mergeCell ref="N12:O12"/>
    <mergeCell ref="A12:B13"/>
    <mergeCell ref="O4:O5"/>
    <mergeCell ref="A9:C10"/>
    <mergeCell ref="H9:J9"/>
    <mergeCell ref="N9:N10"/>
    <mergeCell ref="O9:O10"/>
    <mergeCell ref="A4:B5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O21" sqref="O2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7.710937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33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34</v>
      </c>
      <c r="B6" s="15"/>
      <c r="C6" s="18">
        <v>22606</v>
      </c>
      <c r="D6" s="18">
        <v>8391</v>
      </c>
      <c r="E6" s="18"/>
      <c r="F6" s="18"/>
      <c r="G6" s="18">
        <v>676.81</v>
      </c>
      <c r="H6" s="18">
        <v>1531</v>
      </c>
      <c r="I6" s="18">
        <v>541</v>
      </c>
      <c r="J6" s="18"/>
      <c r="K6" s="18"/>
      <c r="L6" s="18">
        <v>44610</v>
      </c>
      <c r="M6" s="18"/>
      <c r="N6" s="18"/>
      <c r="O6" s="32">
        <f>SUM(C6:N6)</f>
        <v>78355.81</v>
      </c>
    </row>
    <row r="7" spans="1:15" ht="13.5" thickBot="1">
      <c r="A7" s="15" t="s">
        <v>35</v>
      </c>
      <c r="B7" s="15"/>
      <c r="C7" s="18">
        <v>352363</v>
      </c>
      <c r="D7" s="18">
        <v>116236</v>
      </c>
      <c r="E7" s="18">
        <v>18469</v>
      </c>
      <c r="F7" s="18">
        <v>227</v>
      </c>
      <c r="G7" s="18">
        <v>6650</v>
      </c>
      <c r="H7" s="18">
        <v>1245</v>
      </c>
      <c r="I7" s="18"/>
      <c r="J7" s="18"/>
      <c r="K7" s="18">
        <v>104</v>
      </c>
      <c r="L7" s="18"/>
      <c r="M7" s="18">
        <v>1504</v>
      </c>
      <c r="N7" s="18">
        <v>31173.65</v>
      </c>
      <c r="O7" s="32">
        <f>SUM(C7:N7)</f>
        <v>527971.65</v>
      </c>
    </row>
    <row r="8" spans="1:15" ht="18.75" customHeight="1" thickBot="1">
      <c r="A8" s="30" t="s">
        <v>18</v>
      </c>
      <c r="B8" s="31"/>
      <c r="C8" s="35">
        <f aca="true" t="shared" si="0" ref="C8:O8">SUM(C6:C7)</f>
        <v>374969</v>
      </c>
      <c r="D8" s="35">
        <f t="shared" si="0"/>
        <v>124627</v>
      </c>
      <c r="E8" s="35">
        <f t="shared" si="0"/>
        <v>18469</v>
      </c>
      <c r="F8" s="35">
        <f t="shared" si="0"/>
        <v>227</v>
      </c>
      <c r="G8" s="35">
        <f t="shared" si="0"/>
        <v>7326.8099999999995</v>
      </c>
      <c r="H8" s="35">
        <f t="shared" si="0"/>
        <v>2776</v>
      </c>
      <c r="I8" s="35">
        <f t="shared" si="0"/>
        <v>541</v>
      </c>
      <c r="J8" s="35"/>
      <c r="K8" s="35">
        <f>SUM(K6:K7)</f>
        <v>104</v>
      </c>
      <c r="L8" s="35">
        <f t="shared" si="0"/>
        <v>44610</v>
      </c>
      <c r="M8" s="35">
        <f>SUM(M6:M7)</f>
        <v>1504</v>
      </c>
      <c r="N8" s="36">
        <f t="shared" si="0"/>
        <v>31173.65</v>
      </c>
      <c r="O8" s="33">
        <f t="shared" si="0"/>
        <v>606327.46</v>
      </c>
    </row>
    <row r="9" spans="1:15" ht="18.75" customHeight="1" thickBot="1">
      <c r="A9" s="3"/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34</v>
      </c>
      <c r="B12" s="16"/>
      <c r="C12" s="16"/>
      <c r="D12" s="34">
        <f>C6+D6+E6</f>
        <v>30997</v>
      </c>
      <c r="E12" s="34">
        <f>F6+G6+H6</f>
        <v>2207.81</v>
      </c>
      <c r="F12" s="34">
        <f>I6+J6+K6</f>
        <v>541</v>
      </c>
      <c r="G12" s="34">
        <f>L6+M6+N6</f>
        <v>44610</v>
      </c>
      <c r="H12" s="34">
        <v>5420</v>
      </c>
      <c r="I12" s="34">
        <v>16187</v>
      </c>
      <c r="J12" s="34">
        <v>213763</v>
      </c>
      <c r="N12" s="13">
        <f>SUM(D12:M12)</f>
        <v>313725.81</v>
      </c>
      <c r="O12" s="8">
        <f>N12/N14</f>
        <v>0.3223527894209909</v>
      </c>
    </row>
    <row r="13" spans="1:15" ht="13.5" thickBot="1">
      <c r="A13" s="16" t="s">
        <v>35</v>
      </c>
      <c r="D13" s="34">
        <f>C7+D7+E7</f>
        <v>487068</v>
      </c>
      <c r="E13" s="34">
        <f>F7+G7+H7</f>
        <v>8122</v>
      </c>
      <c r="F13" s="34">
        <f>I7+J7+K7</f>
        <v>104</v>
      </c>
      <c r="G13" s="34">
        <f>L7+M7+N7</f>
        <v>32677.65</v>
      </c>
      <c r="H13" s="37">
        <v>16099</v>
      </c>
      <c r="I13" s="37">
        <v>85079</v>
      </c>
      <c r="J13" s="37">
        <v>30362</v>
      </c>
      <c r="K13" s="2"/>
      <c r="L13" s="2"/>
      <c r="M13" s="2"/>
      <c r="N13" s="13">
        <f>SUM(D13:M13)</f>
        <v>659511.65</v>
      </c>
      <c r="O13" s="8">
        <f>N13/N14</f>
        <v>0.6776472105790092</v>
      </c>
    </row>
    <row r="14" spans="1:15" ht="14.25" thickBot="1">
      <c r="A14" s="172" t="s">
        <v>26</v>
      </c>
      <c r="B14" s="173"/>
      <c r="C14" s="9"/>
      <c r="D14" s="32">
        <f aca="true" t="shared" si="1" ref="D14:J14">SUM(D12:D13)</f>
        <v>518065</v>
      </c>
      <c r="E14" s="32">
        <f t="shared" si="1"/>
        <v>10329.81</v>
      </c>
      <c r="F14" s="32">
        <f t="shared" si="1"/>
        <v>645</v>
      </c>
      <c r="G14" s="32">
        <f t="shared" si="1"/>
        <v>77287.65</v>
      </c>
      <c r="H14" s="32">
        <f t="shared" si="1"/>
        <v>21519</v>
      </c>
      <c r="I14" s="32">
        <f t="shared" si="1"/>
        <v>101266</v>
      </c>
      <c r="J14" s="32">
        <f t="shared" si="1"/>
        <v>244125</v>
      </c>
      <c r="K14" s="9"/>
      <c r="L14" s="9"/>
      <c r="M14" s="9"/>
      <c r="N14" s="170">
        <f>SUM(N12:N13)</f>
        <v>973237.46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0.5323109942767719</v>
      </c>
      <c r="E15" s="38">
        <f t="shared" si="2"/>
        <v>0.010613863958750622</v>
      </c>
      <c r="F15" s="38">
        <f t="shared" si="2"/>
        <v>0.0006627365124231861</v>
      </c>
      <c r="G15" s="38">
        <f t="shared" si="2"/>
        <v>0.07941294203780441</v>
      </c>
      <c r="H15" s="38">
        <f t="shared" si="2"/>
        <v>0.022110739551681458</v>
      </c>
      <c r="I15" s="38">
        <f t="shared" si="2"/>
        <v>0.10405065994890908</v>
      </c>
      <c r="J15" s="38">
        <f t="shared" si="2"/>
        <v>0.25083806371365935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193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O20*M20</f>
        <v>313731.6</v>
      </c>
      <c r="L20" s="201"/>
      <c r="M20" s="18">
        <v>884</v>
      </c>
      <c r="N20" s="15"/>
      <c r="O20" s="19">
        <v>354.9</v>
      </c>
    </row>
    <row r="21" spans="1:15" ht="13.5" thickBot="1">
      <c r="A21" s="133" t="s">
        <v>194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659442.9600000001</v>
      </c>
      <c r="L21" s="201"/>
      <c r="M21" s="34">
        <v>10494</v>
      </c>
      <c r="N21" s="16"/>
      <c r="O21" s="19">
        <v>62.84</v>
      </c>
    </row>
    <row r="22" spans="8:15" ht="13.5" thickBot="1">
      <c r="H22" t="s">
        <v>31</v>
      </c>
      <c r="K22" s="213">
        <f>SUM(K20:K21)</f>
        <v>973174.56</v>
      </c>
      <c r="L22" s="214"/>
      <c r="M22" s="2"/>
      <c r="O22" s="1"/>
    </row>
    <row r="31" ht="12.75">
      <c r="H31" t="s">
        <v>32</v>
      </c>
    </row>
  </sheetData>
  <sheetProtection/>
  <mergeCells count="19">
    <mergeCell ref="J2:L2"/>
    <mergeCell ref="L4:N4"/>
    <mergeCell ref="B2:I2"/>
    <mergeCell ref="N14:O14"/>
    <mergeCell ref="A14:B15"/>
    <mergeCell ref="A10:C11"/>
    <mergeCell ref="K22:L22"/>
    <mergeCell ref="K20:L20"/>
    <mergeCell ref="K21:L21"/>
    <mergeCell ref="O4:O5"/>
    <mergeCell ref="O10:O11"/>
    <mergeCell ref="N10:N11"/>
    <mergeCell ref="A18:J18"/>
    <mergeCell ref="I4:K4"/>
    <mergeCell ref="C4:E4"/>
    <mergeCell ref="H10:J10"/>
    <mergeCell ref="A4:B5"/>
    <mergeCell ref="K18:L18"/>
    <mergeCell ref="F4:H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O25" sqref="O25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50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47</v>
      </c>
      <c r="B6" s="15"/>
      <c r="C6" s="50">
        <v>203048</v>
      </c>
      <c r="D6" s="18">
        <v>136311</v>
      </c>
      <c r="E6" s="18">
        <v>19696</v>
      </c>
      <c r="F6" s="18">
        <v>683</v>
      </c>
      <c r="G6" s="18">
        <v>22563</v>
      </c>
      <c r="H6" s="18">
        <v>117</v>
      </c>
      <c r="I6" s="18">
        <v>500</v>
      </c>
      <c r="J6" s="18"/>
      <c r="K6" s="18"/>
      <c r="L6" s="18"/>
      <c r="M6" s="18"/>
      <c r="N6" s="18"/>
      <c r="O6" s="32">
        <f>SUM(C6:N6)</f>
        <v>382918</v>
      </c>
    </row>
    <row r="7" spans="1:15" ht="13.5" thickBot="1">
      <c r="A7" s="3" t="s">
        <v>48</v>
      </c>
      <c r="B7" s="3"/>
      <c r="C7" s="52">
        <v>143598</v>
      </c>
      <c r="D7" s="44">
        <v>805</v>
      </c>
      <c r="E7" s="44">
        <v>13131</v>
      </c>
      <c r="F7" s="44"/>
      <c r="G7" s="44">
        <v>592</v>
      </c>
      <c r="H7" s="44">
        <v>170</v>
      </c>
      <c r="I7" s="44">
        <v>490.68</v>
      </c>
      <c r="J7" s="44"/>
      <c r="K7" s="44"/>
      <c r="L7" s="44"/>
      <c r="M7" s="44"/>
      <c r="N7" s="44"/>
      <c r="O7" s="32">
        <f>SUM(C7:N7)</f>
        <v>158786.68</v>
      </c>
    </row>
    <row r="8" spans="1:15" ht="13.5" thickBot="1">
      <c r="A8" s="15" t="s">
        <v>49</v>
      </c>
      <c r="B8" s="3"/>
      <c r="C8" s="44">
        <v>345103</v>
      </c>
      <c r="D8" s="44">
        <v>45821</v>
      </c>
      <c r="E8" s="44"/>
      <c r="F8" s="44">
        <v>406</v>
      </c>
      <c r="G8" s="44">
        <v>5035</v>
      </c>
      <c r="H8" s="44">
        <v>61817</v>
      </c>
      <c r="I8" s="44"/>
      <c r="J8" s="44">
        <v>18514</v>
      </c>
      <c r="K8" s="44"/>
      <c r="L8" s="44"/>
      <c r="M8" s="44"/>
      <c r="N8" s="44">
        <v>390653.25</v>
      </c>
      <c r="O8" s="32">
        <f>SUM(C8:N8)</f>
        <v>867349.25</v>
      </c>
    </row>
    <row r="9" spans="1:16" ht="18.75" customHeight="1" thickBot="1">
      <c r="A9" s="48" t="s">
        <v>18</v>
      </c>
      <c r="B9" s="49"/>
      <c r="C9" s="45">
        <f aca="true" t="shared" si="0" ref="C9:H9">SUM(C6:C8)</f>
        <v>691749</v>
      </c>
      <c r="D9" s="46">
        <f t="shared" si="0"/>
        <v>182937</v>
      </c>
      <c r="E9" s="46">
        <f t="shared" si="0"/>
        <v>32827</v>
      </c>
      <c r="F9" s="46">
        <f t="shared" si="0"/>
        <v>1089</v>
      </c>
      <c r="G9" s="46">
        <f t="shared" si="0"/>
        <v>28190</v>
      </c>
      <c r="H9" s="46">
        <f t="shared" si="0"/>
        <v>62104</v>
      </c>
      <c r="I9" s="46">
        <f>SUM(I6:I8)</f>
        <v>990.6800000000001</v>
      </c>
      <c r="J9" s="46">
        <f>SUM(J6:J8)</f>
        <v>18514</v>
      </c>
      <c r="K9" s="46"/>
      <c r="L9" s="46"/>
      <c r="M9" s="46"/>
      <c r="N9" s="47">
        <f>SUM(N6:N8)</f>
        <v>390653.25</v>
      </c>
      <c r="O9" s="33">
        <f>SUM(O6:O8)</f>
        <v>1409053.93</v>
      </c>
      <c r="P9" s="2"/>
    </row>
    <row r="10" spans="1:15" ht="18.75" customHeight="1" thickBot="1">
      <c r="A10" s="7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3.5" thickBot="1">
      <c r="A11" s="208" t="s">
        <v>19</v>
      </c>
      <c r="B11" s="208"/>
      <c r="C11" s="208"/>
      <c r="D11" s="20"/>
      <c r="E11" s="21"/>
      <c r="F11" s="21"/>
      <c r="G11" s="22"/>
      <c r="H11" s="184" t="s">
        <v>21</v>
      </c>
      <c r="I11" s="185"/>
      <c r="J11" s="186"/>
      <c r="N11" s="187" t="s">
        <v>15</v>
      </c>
      <c r="O11" s="189" t="s">
        <v>25</v>
      </c>
    </row>
    <row r="12" spans="1:15" ht="13.5" thickBot="1">
      <c r="A12" s="208"/>
      <c r="B12" s="208"/>
      <c r="C12" s="208"/>
      <c r="D12" s="53" t="s">
        <v>1</v>
      </c>
      <c r="E12" s="54" t="s">
        <v>2</v>
      </c>
      <c r="F12" s="55" t="s">
        <v>20</v>
      </c>
      <c r="G12" s="56" t="s">
        <v>4</v>
      </c>
      <c r="H12" s="57" t="s">
        <v>22</v>
      </c>
      <c r="I12" s="57" t="s">
        <v>23</v>
      </c>
      <c r="J12" s="57" t="s">
        <v>24</v>
      </c>
      <c r="N12" s="188"/>
      <c r="O12" s="190"/>
    </row>
    <row r="13" spans="1:15" ht="13.5" thickBot="1">
      <c r="A13" s="15" t="s">
        <v>47</v>
      </c>
      <c r="B13" s="15"/>
      <c r="C13" s="15"/>
      <c r="D13" s="18">
        <f>C6+D6+E6</f>
        <v>359055</v>
      </c>
      <c r="E13" s="18">
        <f>F6+G6+H6</f>
        <v>23363</v>
      </c>
      <c r="F13" s="18">
        <f>I6+J6+K6</f>
        <v>500</v>
      </c>
      <c r="G13" s="18"/>
      <c r="H13" s="18">
        <v>5718</v>
      </c>
      <c r="I13" s="18">
        <v>72524</v>
      </c>
      <c r="J13" s="58">
        <v>970473</v>
      </c>
      <c r="N13" s="13">
        <f>SUM(D13:M13)</f>
        <v>1431633</v>
      </c>
      <c r="O13" s="60">
        <f>N13/N16</f>
        <v>0.436315586567328</v>
      </c>
    </row>
    <row r="14" spans="1:15" ht="13.5" thickBot="1">
      <c r="A14" s="7" t="s">
        <v>48</v>
      </c>
      <c r="B14" s="15"/>
      <c r="C14" s="15"/>
      <c r="D14" s="18">
        <f>C7+D7+E7</f>
        <v>157534</v>
      </c>
      <c r="E14" s="18">
        <f>F7+G7+H7</f>
        <v>762</v>
      </c>
      <c r="F14" s="18">
        <f>I7+J7+K7</f>
        <v>490.68</v>
      </c>
      <c r="G14" s="18"/>
      <c r="H14" s="18">
        <v>2811</v>
      </c>
      <c r="I14" s="18">
        <v>19846</v>
      </c>
      <c r="J14" s="58">
        <v>713497</v>
      </c>
      <c r="K14" s="2"/>
      <c r="L14" s="2"/>
      <c r="M14" s="2"/>
      <c r="N14" s="13">
        <f>SUM(D14:M14)</f>
        <v>894940.6799999999</v>
      </c>
      <c r="O14" s="61">
        <f>N14/N16</f>
        <v>0.2727490688864837</v>
      </c>
    </row>
    <row r="15" spans="1:15" ht="13.5" thickBot="1">
      <c r="A15" s="15" t="s">
        <v>49</v>
      </c>
      <c r="D15" s="18">
        <f>C8+D8+E8</f>
        <v>390924</v>
      </c>
      <c r="E15" s="18">
        <f>F8+G8+H8</f>
        <v>67258</v>
      </c>
      <c r="F15" s="18">
        <f>I8+J8+K8</f>
        <v>18514</v>
      </c>
      <c r="G15" s="18">
        <f>L8+M8+N8</f>
        <v>390653.25</v>
      </c>
      <c r="H15" s="37">
        <v>17146</v>
      </c>
      <c r="I15" s="37">
        <v>51767</v>
      </c>
      <c r="J15" s="59">
        <v>18351</v>
      </c>
      <c r="K15" s="2"/>
      <c r="L15" s="2"/>
      <c r="M15" s="2"/>
      <c r="N15" s="13">
        <f>SUM(D15:J15)</f>
        <v>954613.25</v>
      </c>
      <c r="O15" s="62">
        <f>N15/N16</f>
        <v>0.29093534454618836</v>
      </c>
    </row>
    <row r="16" spans="1:15" ht="14.25" thickBot="1">
      <c r="A16" s="172" t="s">
        <v>26</v>
      </c>
      <c r="B16" s="173"/>
      <c r="C16" s="9"/>
      <c r="D16" s="51">
        <f aca="true" t="shared" si="1" ref="D16:J16">SUM(D13:D15)</f>
        <v>907513</v>
      </c>
      <c r="E16" s="51">
        <f t="shared" si="1"/>
        <v>91383</v>
      </c>
      <c r="F16" s="51">
        <f t="shared" si="1"/>
        <v>19504.68</v>
      </c>
      <c r="G16" s="51">
        <f t="shared" si="1"/>
        <v>390653.25</v>
      </c>
      <c r="H16" s="51">
        <f t="shared" si="1"/>
        <v>25675</v>
      </c>
      <c r="I16" s="51">
        <f t="shared" si="1"/>
        <v>144137</v>
      </c>
      <c r="J16" s="51">
        <f t="shared" si="1"/>
        <v>1702321</v>
      </c>
      <c r="K16" s="9"/>
      <c r="L16" s="9"/>
      <c r="M16" s="9"/>
      <c r="N16" s="170">
        <f>SUM(N13:N15)</f>
        <v>3281186.9299999997</v>
      </c>
      <c r="O16" s="171"/>
    </row>
    <row r="17" spans="1:15" ht="16.5" customHeight="1" thickBot="1">
      <c r="A17" s="174"/>
      <c r="B17" s="175"/>
      <c r="C17" s="10"/>
      <c r="D17" s="38">
        <f aca="true" t="shared" si="2" ref="D17:J17">D16/$N$16</f>
        <v>0.27658070672614804</v>
      </c>
      <c r="E17" s="38">
        <f t="shared" si="2"/>
        <v>0.02785059246837851</v>
      </c>
      <c r="F17" s="38">
        <f t="shared" si="2"/>
        <v>0.005944397687820853</v>
      </c>
      <c r="G17" s="38">
        <f t="shared" si="2"/>
        <v>0.11905851703487068</v>
      </c>
      <c r="H17" s="38">
        <f t="shared" si="2"/>
        <v>0.00782491231000972</v>
      </c>
      <c r="I17" s="38">
        <f t="shared" si="2"/>
        <v>0.0439283110273757</v>
      </c>
      <c r="J17" s="38">
        <f t="shared" si="2"/>
        <v>0.5188125627453966</v>
      </c>
      <c r="K17" s="10"/>
      <c r="L17" s="10"/>
      <c r="M17" s="10"/>
      <c r="N17" s="11"/>
      <c r="O17" s="12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9" customHeight="1" thickBot="1"/>
    <row r="20" spans="1:15" ht="15.75" customHeight="1" thickBot="1">
      <c r="A20" s="197" t="s">
        <v>27</v>
      </c>
      <c r="B20" s="198"/>
      <c r="C20" s="198"/>
      <c r="D20" s="198"/>
      <c r="E20" s="198"/>
      <c r="F20" s="198"/>
      <c r="G20" s="198"/>
      <c r="H20" s="198"/>
      <c r="I20" s="198"/>
      <c r="J20" s="199"/>
      <c r="K20" s="197" t="s">
        <v>28</v>
      </c>
      <c r="L20" s="199"/>
      <c r="M20" s="28" t="s">
        <v>29</v>
      </c>
      <c r="O20" s="29" t="s">
        <v>30</v>
      </c>
    </row>
    <row r="21" ht="13.5" thickBot="1"/>
    <row r="22" spans="1:15" ht="13.5" thickBot="1">
      <c r="A22" s="133" t="s">
        <v>195</v>
      </c>
      <c r="B22" s="15"/>
      <c r="C22" s="15"/>
      <c r="D22" s="15"/>
      <c r="E22" s="15"/>
      <c r="F22" s="15"/>
      <c r="G22" s="15"/>
      <c r="H22" s="15"/>
      <c r="I22" s="15"/>
      <c r="J22" s="15"/>
      <c r="K22" s="200">
        <f>M22*O22</f>
        <v>1431640.21</v>
      </c>
      <c r="L22" s="201"/>
      <c r="M22" s="18">
        <v>1001</v>
      </c>
      <c r="N22" s="15"/>
      <c r="O22" s="19">
        <v>1430.21</v>
      </c>
    </row>
    <row r="23" spans="1:15" ht="13.5" thickBot="1">
      <c r="A23" s="133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200">
        <f>O23*M23</f>
        <v>894941.88</v>
      </c>
      <c r="L23" s="201"/>
      <c r="M23" s="34">
        <v>686</v>
      </c>
      <c r="N23" s="16"/>
      <c r="O23" s="19">
        <v>1304.58</v>
      </c>
    </row>
    <row r="24" spans="1:15" ht="13.5" thickBot="1">
      <c r="A24" s="133" t="s">
        <v>197</v>
      </c>
      <c r="B24" s="16"/>
      <c r="C24" s="16"/>
      <c r="D24" s="16"/>
      <c r="E24" s="16"/>
      <c r="F24" s="16"/>
      <c r="G24" s="16"/>
      <c r="H24" s="16"/>
      <c r="I24" s="16"/>
      <c r="J24" s="16"/>
      <c r="K24" s="200">
        <f>O24*M24</f>
        <v>954624.32</v>
      </c>
      <c r="L24" s="201"/>
      <c r="M24" s="34">
        <v>6032</v>
      </c>
      <c r="N24" s="16"/>
      <c r="O24" s="19">
        <v>158.26</v>
      </c>
    </row>
    <row r="25" spans="8:15" ht="13.5" thickBot="1">
      <c r="H25" t="s">
        <v>31</v>
      </c>
      <c r="K25" s="213">
        <f>SUM(K22:K24)</f>
        <v>3281206.4099999997</v>
      </c>
      <c r="L25" s="214"/>
      <c r="M25" s="2"/>
      <c r="O25" s="1"/>
    </row>
    <row r="34" ht="12.75">
      <c r="H34" t="s">
        <v>32</v>
      </c>
    </row>
  </sheetData>
  <sheetProtection/>
  <mergeCells count="20">
    <mergeCell ref="N11:N12"/>
    <mergeCell ref="O11:O12"/>
    <mergeCell ref="A4:B5"/>
    <mergeCell ref="C4:E4"/>
    <mergeCell ref="K25:L25"/>
    <mergeCell ref="K22:L22"/>
    <mergeCell ref="K24:L24"/>
    <mergeCell ref="K23:L23"/>
    <mergeCell ref="A20:J20"/>
    <mergeCell ref="K20:L20"/>
    <mergeCell ref="F4:H4"/>
    <mergeCell ref="I4:K4"/>
    <mergeCell ref="J2:L2"/>
    <mergeCell ref="B2:I2"/>
    <mergeCell ref="L4:N4"/>
    <mergeCell ref="N16:O16"/>
    <mergeCell ref="A16:B17"/>
    <mergeCell ref="O4:O5"/>
    <mergeCell ref="A11:C12"/>
    <mergeCell ref="H11:J11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2">
      <selection activeCell="D31" sqref="D3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216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68</v>
      </c>
      <c r="B6" s="15"/>
      <c r="C6" s="50"/>
      <c r="D6" s="18">
        <v>686743</v>
      </c>
      <c r="E6" s="18">
        <v>101106</v>
      </c>
      <c r="F6" s="18">
        <v>2003</v>
      </c>
      <c r="G6" s="18">
        <v>40797</v>
      </c>
      <c r="H6" s="18">
        <v>6617</v>
      </c>
      <c r="I6" s="18"/>
      <c r="J6" s="18"/>
      <c r="K6" s="18"/>
      <c r="L6" s="18"/>
      <c r="M6" s="18"/>
      <c r="N6" s="18"/>
      <c r="O6" s="32">
        <f>SUM(C6:N6)</f>
        <v>837266</v>
      </c>
    </row>
    <row r="7" spans="1:15" ht="13.5" thickBot="1">
      <c r="A7" s="15" t="s">
        <v>69</v>
      </c>
      <c r="B7" s="3"/>
      <c r="C7" s="44">
        <v>313363</v>
      </c>
      <c r="D7" s="44"/>
      <c r="E7" s="44">
        <v>15681.24</v>
      </c>
      <c r="F7" s="44">
        <v>591</v>
      </c>
      <c r="G7" s="44"/>
      <c r="H7" s="44">
        <v>49075</v>
      </c>
      <c r="I7" s="44">
        <v>218</v>
      </c>
      <c r="J7" s="44"/>
      <c r="K7" s="44"/>
      <c r="L7" s="44"/>
      <c r="M7" s="44">
        <v>324064</v>
      </c>
      <c r="N7" s="44">
        <v>40164</v>
      </c>
      <c r="O7" s="32">
        <f>SUM(C7:N7)</f>
        <v>743156.24</v>
      </c>
    </row>
    <row r="8" spans="1:15" ht="18.75" customHeight="1" thickBot="1">
      <c r="A8" s="48" t="s">
        <v>18</v>
      </c>
      <c r="B8" s="49"/>
      <c r="C8" s="45">
        <f aca="true" t="shared" si="0" ref="C8:I8">SUM(C6:C7)</f>
        <v>313363</v>
      </c>
      <c r="D8" s="46">
        <f t="shared" si="0"/>
        <v>686743</v>
      </c>
      <c r="E8" s="46">
        <f t="shared" si="0"/>
        <v>116787.24</v>
      </c>
      <c r="F8" s="46">
        <f t="shared" si="0"/>
        <v>2594</v>
      </c>
      <c r="G8" s="46">
        <f t="shared" si="0"/>
        <v>40797</v>
      </c>
      <c r="H8" s="46">
        <f t="shared" si="0"/>
        <v>55692</v>
      </c>
      <c r="I8" s="46">
        <f t="shared" si="0"/>
        <v>218</v>
      </c>
      <c r="J8" s="46"/>
      <c r="K8" s="46"/>
      <c r="L8" s="46"/>
      <c r="M8" s="46">
        <f>SUM(M6:M7)</f>
        <v>324064</v>
      </c>
      <c r="N8" s="47">
        <f>SUM(N6:N7)</f>
        <v>40164</v>
      </c>
      <c r="O8" s="33">
        <f>SUM(O6:O7)</f>
        <v>1580422.24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68</v>
      </c>
      <c r="B12" s="16"/>
      <c r="C12" s="16"/>
      <c r="D12" s="34">
        <f>C6+D6+E6</f>
        <v>787849</v>
      </c>
      <c r="E12" s="34">
        <f>F6+G6+H6</f>
        <v>49417</v>
      </c>
      <c r="F12" s="34"/>
      <c r="G12" s="34"/>
      <c r="H12" s="34">
        <v>67934</v>
      </c>
      <c r="I12" s="34">
        <v>584159</v>
      </c>
      <c r="J12" s="34"/>
      <c r="N12" s="13">
        <f>SUM(D12:M12)</f>
        <v>1489359</v>
      </c>
      <c r="O12" s="8">
        <f>N12/N14</f>
        <v>0.638116790875359</v>
      </c>
    </row>
    <row r="13" spans="1:15" ht="13.5" thickBot="1">
      <c r="A13" s="15" t="s">
        <v>69</v>
      </c>
      <c r="D13" s="34">
        <f>C7+D7+E7</f>
        <v>329044.24</v>
      </c>
      <c r="E13" s="34">
        <f>F7+G7+H7</f>
        <v>49666</v>
      </c>
      <c r="F13" s="34">
        <f>I7+J7+K7</f>
        <v>218</v>
      </c>
      <c r="G13" s="37">
        <f>L7+M7+N7</f>
        <v>364228</v>
      </c>
      <c r="H13" s="37">
        <v>23572</v>
      </c>
      <c r="I13" s="37">
        <v>36816</v>
      </c>
      <c r="J13" s="37">
        <v>41088</v>
      </c>
      <c r="K13" s="2"/>
      <c r="L13" s="2"/>
      <c r="M13" s="2"/>
      <c r="N13" s="13">
        <f>SUM(D13:M13)</f>
        <v>844632.24</v>
      </c>
      <c r="O13" s="8">
        <f>N13/N14</f>
        <v>0.3618832091246409</v>
      </c>
    </row>
    <row r="14" spans="1:15" ht="14.25" thickBot="1">
      <c r="A14" s="172" t="s">
        <v>26</v>
      </c>
      <c r="B14" s="173"/>
      <c r="C14" s="9"/>
      <c r="D14" s="51">
        <f aca="true" t="shared" si="1" ref="D14:J14">SUM(D12:D13)</f>
        <v>1116893.24</v>
      </c>
      <c r="E14" s="51">
        <f t="shared" si="1"/>
        <v>99083</v>
      </c>
      <c r="F14" s="51">
        <f>I8</f>
        <v>218</v>
      </c>
      <c r="G14" s="51">
        <f t="shared" si="1"/>
        <v>364228</v>
      </c>
      <c r="H14" s="51">
        <f t="shared" si="1"/>
        <v>91506</v>
      </c>
      <c r="I14" s="51">
        <f t="shared" si="1"/>
        <v>620975</v>
      </c>
      <c r="J14" s="51">
        <f t="shared" si="1"/>
        <v>41088</v>
      </c>
      <c r="K14" s="9"/>
      <c r="L14" s="9"/>
      <c r="M14" s="9"/>
      <c r="N14" s="170">
        <f>SUM(N12:N13)</f>
        <v>2333991.24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0.47853360409356116</v>
      </c>
      <c r="E15" s="38">
        <f t="shared" si="2"/>
        <v>0.04245217304243181</v>
      </c>
      <c r="F15" s="38">
        <f t="shared" si="2"/>
        <v>9.340223573418381E-05</v>
      </c>
      <c r="G15" s="38">
        <f t="shared" si="2"/>
        <v>0.15605371338068946</v>
      </c>
      <c r="H15" s="38">
        <f t="shared" si="2"/>
        <v>0.039205802674734974</v>
      </c>
      <c r="I15" s="38">
        <f t="shared" si="2"/>
        <v>0.2660571253900679</v>
      </c>
      <c r="J15" s="38">
        <f t="shared" si="2"/>
        <v>0.01760417918278048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s="103" customFormat="1" ht="13.5" thickBot="1">
      <c r="A20" s="99" t="s">
        <v>71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227">
        <f>M20*O20</f>
        <v>1489380.8399999999</v>
      </c>
      <c r="L20" s="228"/>
      <c r="M20" s="101">
        <v>149988</v>
      </c>
      <c r="N20" s="100"/>
      <c r="O20" s="102">
        <v>9.93</v>
      </c>
    </row>
    <row r="21" spans="1:15" s="103" customFormat="1" ht="13.5" thickBot="1">
      <c r="A21" s="104" t="s">
        <v>70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227">
        <f>O21*M21</f>
        <v>844671.36</v>
      </c>
      <c r="L21" s="228"/>
      <c r="M21" s="106">
        <v>13416</v>
      </c>
      <c r="N21" s="105"/>
      <c r="O21" s="102">
        <v>62.96</v>
      </c>
    </row>
    <row r="22" spans="8:15" ht="13.5" thickBot="1">
      <c r="H22" t="s">
        <v>31</v>
      </c>
      <c r="K22" s="213">
        <f>SUM(K20:K21)</f>
        <v>2334052.1999999997</v>
      </c>
      <c r="L22" s="214"/>
      <c r="M22" s="2"/>
      <c r="O22" s="1"/>
    </row>
    <row r="23" ht="12.75">
      <c r="A23" s="125"/>
    </row>
    <row r="31" ht="12.75">
      <c r="H31" t="s">
        <v>32</v>
      </c>
    </row>
  </sheetData>
  <sheetProtection/>
  <mergeCells count="19">
    <mergeCell ref="J2:L2"/>
    <mergeCell ref="L4:N4"/>
    <mergeCell ref="O4:O5"/>
    <mergeCell ref="A10:C11"/>
    <mergeCell ref="H10:J10"/>
    <mergeCell ref="N10:N11"/>
    <mergeCell ref="O10:O11"/>
    <mergeCell ref="A4:B5"/>
    <mergeCell ref="C4:E4"/>
    <mergeCell ref="B2:I2"/>
    <mergeCell ref="N14:O14"/>
    <mergeCell ref="A14:B15"/>
    <mergeCell ref="F4:H4"/>
    <mergeCell ref="I4:K4"/>
    <mergeCell ref="K22:L22"/>
    <mergeCell ref="K20:L20"/>
    <mergeCell ref="K21:L21"/>
    <mergeCell ref="A18:J18"/>
    <mergeCell ref="K18:L18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H8" sqref="H8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84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85</v>
      </c>
      <c r="B6" s="15"/>
      <c r="C6" s="50">
        <v>184738</v>
      </c>
      <c r="D6" s="18">
        <v>33591</v>
      </c>
      <c r="E6" s="18"/>
      <c r="F6" s="18">
        <v>375</v>
      </c>
      <c r="G6" s="18">
        <v>299</v>
      </c>
      <c r="H6" s="18"/>
      <c r="I6" s="18"/>
      <c r="J6" s="18"/>
      <c r="K6" s="18"/>
      <c r="L6" s="18"/>
      <c r="M6" s="18">
        <v>2145</v>
      </c>
      <c r="N6" s="18">
        <v>843626</v>
      </c>
      <c r="O6" s="32">
        <f>SUM(C6:N6)</f>
        <v>1064774</v>
      </c>
    </row>
    <row r="7" spans="1:15" ht="18.75" customHeight="1" thickBot="1">
      <c r="A7" s="48" t="s">
        <v>18</v>
      </c>
      <c r="B7" s="49"/>
      <c r="C7" s="45">
        <f>SUM(C6:C6)</f>
        <v>184738</v>
      </c>
      <c r="D7" s="46">
        <f>SUM(D6:D6)</f>
        <v>33591</v>
      </c>
      <c r="E7" s="46"/>
      <c r="F7" s="46">
        <f>SUM(F6:F6)</f>
        <v>375</v>
      </c>
      <c r="G7" s="46">
        <f>SUM(G6)</f>
        <v>299</v>
      </c>
      <c r="H7" s="46"/>
      <c r="I7" s="46"/>
      <c r="J7" s="46"/>
      <c r="K7" s="46"/>
      <c r="L7" s="46"/>
      <c r="M7" s="46">
        <f>SUM(M6)</f>
        <v>2145</v>
      </c>
      <c r="N7" s="47">
        <f>SUM(N6:N6)</f>
        <v>843626</v>
      </c>
      <c r="O7" s="33">
        <f>SUM(O6:O6)</f>
        <v>1064774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85</v>
      </c>
      <c r="B11" s="16"/>
      <c r="C11" s="16"/>
      <c r="D11" s="34">
        <f>C6+D6+E6</f>
        <v>218329</v>
      </c>
      <c r="E11" s="34">
        <f>F6+G6+H6</f>
        <v>674</v>
      </c>
      <c r="F11" s="34"/>
      <c r="G11" s="34">
        <f>L6+M6+N6</f>
        <v>845771</v>
      </c>
      <c r="H11" s="34">
        <v>5962</v>
      </c>
      <c r="I11" s="34">
        <v>31448</v>
      </c>
      <c r="J11" s="66">
        <v>14366</v>
      </c>
      <c r="N11" s="13">
        <f>SUM(D11:M11)</f>
        <v>1116550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218329</v>
      </c>
      <c r="E12" s="51">
        <f>SUM(E11:E11)</f>
        <v>674</v>
      </c>
      <c r="F12" s="51"/>
      <c r="G12" s="51">
        <f>SUM(G11:G11)</f>
        <v>845771</v>
      </c>
      <c r="H12" s="51">
        <f>SUM(H11:H11)</f>
        <v>5962</v>
      </c>
      <c r="I12" s="51">
        <f>SUM(I11:I11)</f>
        <v>31448</v>
      </c>
      <c r="J12" s="51">
        <f>SUM(J11)</f>
        <v>14366</v>
      </c>
      <c r="K12" s="9"/>
      <c r="L12" s="9"/>
      <c r="M12" s="9"/>
      <c r="N12" s="170">
        <f>SUM(N11:N11)</f>
        <v>1116550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0.19553893690385563</v>
      </c>
      <c r="E13" s="38">
        <f t="shared" si="0"/>
        <v>0.000603645156956697</v>
      </c>
      <c r="F13" s="38"/>
      <c r="G13" s="38">
        <f t="shared" si="0"/>
        <v>0.7574860060006269</v>
      </c>
      <c r="H13" s="38">
        <f t="shared" si="0"/>
        <v>0.005339662352783127</v>
      </c>
      <c r="I13" s="38">
        <f t="shared" si="0"/>
        <v>0.028165330706193183</v>
      </c>
      <c r="J13" s="38">
        <f t="shared" si="0"/>
        <v>0.012866418879584434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8" spans="1:15" ht="12.75">
      <c r="A18" s="14" t="s">
        <v>198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1116532.34</v>
      </c>
      <c r="L18" s="201"/>
      <c r="M18" s="18">
        <v>4598</v>
      </c>
      <c r="N18" s="15"/>
      <c r="O18" s="71">
        <v>242.83</v>
      </c>
    </row>
    <row r="19" spans="8:15" ht="13.5" thickBot="1">
      <c r="H19" t="s">
        <v>31</v>
      </c>
      <c r="K19" s="229">
        <f>SUM(K18:L18)</f>
        <v>1116532.34</v>
      </c>
      <c r="L19" s="230"/>
      <c r="M19" s="2"/>
      <c r="O19" s="1"/>
    </row>
    <row r="28" ht="12.75">
      <c r="H28" t="s">
        <v>32</v>
      </c>
    </row>
  </sheetData>
  <sheetProtection/>
  <mergeCells count="18">
    <mergeCell ref="L4:N4"/>
    <mergeCell ref="O4:O5"/>
    <mergeCell ref="A9:C10"/>
    <mergeCell ref="H9:J9"/>
    <mergeCell ref="N9:N10"/>
    <mergeCell ref="O9:O10"/>
    <mergeCell ref="A4:B5"/>
    <mergeCell ref="C4:E4"/>
    <mergeCell ref="B2:I2"/>
    <mergeCell ref="N12:O12"/>
    <mergeCell ref="A12:B13"/>
    <mergeCell ref="F4:H4"/>
    <mergeCell ref="I4:K4"/>
    <mergeCell ref="K19:L19"/>
    <mergeCell ref="A16:J16"/>
    <mergeCell ref="K16:L16"/>
    <mergeCell ref="K18:L18"/>
    <mergeCell ref="J2:L2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O29" sqref="O2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91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92</v>
      </c>
      <c r="B6" s="15"/>
      <c r="C6" s="50">
        <v>1264648.4</v>
      </c>
      <c r="D6" s="18"/>
      <c r="E6" s="18"/>
      <c r="F6" s="18">
        <v>729.63</v>
      </c>
      <c r="G6" s="18"/>
      <c r="H6" s="18">
        <v>171818.14</v>
      </c>
      <c r="I6" s="18"/>
      <c r="J6" s="18"/>
      <c r="K6" s="18"/>
      <c r="L6" s="18"/>
      <c r="M6" s="18"/>
      <c r="N6" s="18"/>
      <c r="O6" s="32">
        <f>SUM(C6:N6)</f>
        <v>1437196.17</v>
      </c>
    </row>
    <row r="7" spans="1:15" ht="13.5" thickBot="1">
      <c r="A7" s="15" t="s">
        <v>93</v>
      </c>
      <c r="B7" s="3"/>
      <c r="C7" s="52">
        <v>232183.08</v>
      </c>
      <c r="D7" s="44">
        <v>317557.7</v>
      </c>
      <c r="E7" s="44"/>
      <c r="F7" s="44"/>
      <c r="G7" s="44"/>
      <c r="H7" s="44"/>
      <c r="I7" s="44">
        <v>8236.54</v>
      </c>
      <c r="J7" s="44"/>
      <c r="K7" s="44"/>
      <c r="L7" s="44"/>
      <c r="M7" s="44"/>
      <c r="N7" s="44"/>
      <c r="O7" s="32">
        <f>SUM(C7:N7)</f>
        <v>557977.3200000001</v>
      </c>
    </row>
    <row r="8" spans="1:15" ht="13.5" thickBot="1">
      <c r="A8" s="15" t="s">
        <v>94</v>
      </c>
      <c r="B8" s="3"/>
      <c r="C8" s="52">
        <v>74889.17</v>
      </c>
      <c r="D8" s="44">
        <v>95386.6</v>
      </c>
      <c r="E8" s="44"/>
      <c r="F8" s="44">
        <v>6.03</v>
      </c>
      <c r="G8" s="44">
        <v>12</v>
      </c>
      <c r="H8" s="44">
        <v>113</v>
      </c>
      <c r="I8" s="44"/>
      <c r="J8" s="44"/>
      <c r="K8" s="44"/>
      <c r="L8" s="44"/>
      <c r="M8" s="44"/>
      <c r="N8" s="44"/>
      <c r="O8" s="32">
        <f>SUM(C8:N8)</f>
        <v>170406.80000000002</v>
      </c>
    </row>
    <row r="9" spans="1:15" ht="13.5" thickBot="1">
      <c r="A9" s="15" t="s">
        <v>96</v>
      </c>
      <c r="B9" s="3"/>
      <c r="C9" s="52">
        <v>63321</v>
      </c>
      <c r="D9" s="44"/>
      <c r="E9" s="44">
        <v>27455</v>
      </c>
      <c r="F9" s="44">
        <v>55</v>
      </c>
      <c r="G9" s="44">
        <v>530</v>
      </c>
      <c r="H9" s="44">
        <v>5617</v>
      </c>
      <c r="I9" s="44"/>
      <c r="J9" s="44"/>
      <c r="K9" s="44"/>
      <c r="L9" s="44"/>
      <c r="M9" s="44"/>
      <c r="N9" s="44"/>
      <c r="O9" s="32">
        <f>SUM(C9:N9)</f>
        <v>96978</v>
      </c>
    </row>
    <row r="10" spans="1:15" ht="13.5" thickBot="1">
      <c r="A10" s="15" t="s">
        <v>95</v>
      </c>
      <c r="B10" s="3"/>
      <c r="C10" s="44">
        <v>139050.1</v>
      </c>
      <c r="D10" s="44">
        <v>53610.62</v>
      </c>
      <c r="E10" s="44"/>
      <c r="F10" s="44">
        <v>121.55</v>
      </c>
      <c r="G10" s="44">
        <v>214</v>
      </c>
      <c r="H10" s="44">
        <v>53</v>
      </c>
      <c r="I10" s="44"/>
      <c r="J10" s="44"/>
      <c r="K10" s="44"/>
      <c r="L10" s="44"/>
      <c r="M10" s="44"/>
      <c r="N10" s="44">
        <v>209710.7</v>
      </c>
      <c r="O10" s="32">
        <f>SUM(C10:N10)</f>
        <v>402759.97</v>
      </c>
    </row>
    <row r="11" spans="1:15" ht="18.75" customHeight="1" thickBot="1">
      <c r="A11" s="48" t="s">
        <v>18</v>
      </c>
      <c r="B11" s="49"/>
      <c r="C11" s="45">
        <f aca="true" t="shared" si="0" ref="C11:I11">SUM(C6:C10)</f>
        <v>1774091.75</v>
      </c>
      <c r="D11" s="46">
        <f t="shared" si="0"/>
        <v>466554.92000000004</v>
      </c>
      <c r="E11" s="46">
        <f t="shared" si="0"/>
        <v>27455</v>
      </c>
      <c r="F11" s="46">
        <f>SUM(F6:F10)</f>
        <v>912.2099999999999</v>
      </c>
      <c r="G11" s="46">
        <f>SUM(G8:G10)</f>
        <v>756</v>
      </c>
      <c r="H11" s="46">
        <f t="shared" si="0"/>
        <v>177601.14</v>
      </c>
      <c r="I11" s="46">
        <f t="shared" si="0"/>
        <v>8236.54</v>
      </c>
      <c r="J11" s="46"/>
      <c r="K11" s="46"/>
      <c r="L11" s="46"/>
      <c r="M11" s="46"/>
      <c r="N11" s="47">
        <f>SUM(N6:N10)</f>
        <v>209710.7</v>
      </c>
      <c r="O11" s="33">
        <f>SUM(O6:O10)</f>
        <v>2665318.26</v>
      </c>
    </row>
    <row r="12" spans="1:15" ht="18.75" customHeight="1" thickBot="1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3.5" thickBot="1">
      <c r="A13" s="178" t="s">
        <v>19</v>
      </c>
      <c r="B13" s="179"/>
      <c r="C13" s="180"/>
      <c r="D13" s="67"/>
      <c r="E13" s="21"/>
      <c r="F13" s="21"/>
      <c r="G13" s="22"/>
      <c r="H13" s="184" t="s">
        <v>21</v>
      </c>
      <c r="I13" s="185"/>
      <c r="J13" s="186"/>
      <c r="N13" s="187" t="s">
        <v>15</v>
      </c>
      <c r="O13" s="189" t="s">
        <v>25</v>
      </c>
    </row>
    <row r="14" spans="1:15" ht="13.5" thickBot="1">
      <c r="A14" s="181"/>
      <c r="B14" s="182"/>
      <c r="C14" s="183"/>
      <c r="D14" s="24" t="s">
        <v>1</v>
      </c>
      <c r="E14" s="24" t="s">
        <v>2</v>
      </c>
      <c r="F14" s="25" t="s">
        <v>20</v>
      </c>
      <c r="G14" s="26" t="s">
        <v>4</v>
      </c>
      <c r="H14" s="27" t="s">
        <v>22</v>
      </c>
      <c r="I14" s="27" t="s">
        <v>23</v>
      </c>
      <c r="J14" s="27" t="s">
        <v>24</v>
      </c>
      <c r="N14" s="188"/>
      <c r="O14" s="190"/>
    </row>
    <row r="15" spans="1:15" ht="13.5" thickBot="1">
      <c r="A15" s="15" t="s">
        <v>92</v>
      </c>
      <c r="B15" s="16"/>
      <c r="C15" s="16"/>
      <c r="D15" s="34">
        <f>C6+D6+E6</f>
        <v>1264648.4</v>
      </c>
      <c r="E15" s="34">
        <f>F6+G6+H6</f>
        <v>172547.77000000002</v>
      </c>
      <c r="F15" s="34"/>
      <c r="G15" s="34"/>
      <c r="H15" s="34">
        <v>6253.5</v>
      </c>
      <c r="I15" s="34">
        <v>159400</v>
      </c>
      <c r="J15" s="66"/>
      <c r="N15" s="13">
        <f>SUM(D15:M15)</f>
        <v>1602849.67</v>
      </c>
      <c r="O15" s="8">
        <f>N15/$N$20</f>
        <v>0.5283192579299711</v>
      </c>
    </row>
    <row r="16" spans="1:15" ht="13.5" thickBot="1">
      <c r="A16" s="15" t="s">
        <v>93</v>
      </c>
      <c r="B16" s="15"/>
      <c r="C16" s="15"/>
      <c r="D16" s="34">
        <f>C7+D7+E7</f>
        <v>549740.78</v>
      </c>
      <c r="E16" s="34">
        <f>F7+G7+H7</f>
        <v>0</v>
      </c>
      <c r="F16" s="18">
        <v>8237</v>
      </c>
      <c r="G16" s="18"/>
      <c r="H16" s="18">
        <v>12346</v>
      </c>
      <c r="I16" s="18">
        <v>94227</v>
      </c>
      <c r="J16" s="58"/>
      <c r="N16" s="13">
        <f>SUM(D16:M16)</f>
        <v>664550.78</v>
      </c>
      <c r="O16" s="8">
        <f>N16/$N$20</f>
        <v>0.21904423198114614</v>
      </c>
    </row>
    <row r="17" spans="1:15" ht="13.5" thickBot="1">
      <c r="A17" s="16" t="s">
        <v>94</v>
      </c>
      <c r="B17" s="15"/>
      <c r="C17" s="15"/>
      <c r="D17" s="34">
        <f>C8+D8+E8</f>
        <v>170275.77000000002</v>
      </c>
      <c r="E17" s="34">
        <f>F8+G8+H8</f>
        <v>131.03</v>
      </c>
      <c r="F17" s="18"/>
      <c r="G17" s="18"/>
      <c r="H17" s="18">
        <v>20378</v>
      </c>
      <c r="I17" s="18">
        <v>30207</v>
      </c>
      <c r="J17" s="58"/>
      <c r="N17" s="13">
        <f>SUM(D17:M17)</f>
        <v>220991.80000000002</v>
      </c>
      <c r="O17" s="8">
        <f>N17/$N$20</f>
        <v>0.07284165568977446</v>
      </c>
    </row>
    <row r="18" spans="1:15" ht="13.5" thickBot="1">
      <c r="A18" s="15" t="s">
        <v>96</v>
      </c>
      <c r="B18" s="15"/>
      <c r="C18" s="15"/>
      <c r="D18" s="34">
        <f>C9+D9+E9</f>
        <v>90776</v>
      </c>
      <c r="E18" s="34">
        <f>F9+G9+H9</f>
        <v>6202</v>
      </c>
      <c r="F18" s="18"/>
      <c r="G18" s="18"/>
      <c r="H18" s="18">
        <v>896</v>
      </c>
      <c r="I18" s="18">
        <v>7465</v>
      </c>
      <c r="J18" s="58">
        <v>3285.77</v>
      </c>
      <c r="N18" s="13">
        <f>SUM(D18:J18)</f>
        <v>108624.77</v>
      </c>
      <c r="O18" s="8">
        <f>N18/$N$20</f>
        <v>0.035804080041526166</v>
      </c>
    </row>
    <row r="19" spans="1:15" ht="13.5" thickBot="1">
      <c r="A19" s="15" t="s">
        <v>95</v>
      </c>
      <c r="D19" s="34">
        <f>C10+D10+E10</f>
        <v>192660.72</v>
      </c>
      <c r="E19" s="34">
        <f>F10+G10+H10</f>
        <v>388.55</v>
      </c>
      <c r="F19" s="37"/>
      <c r="G19" s="37">
        <v>209710.7</v>
      </c>
      <c r="H19" s="37">
        <v>4251</v>
      </c>
      <c r="I19" s="37">
        <v>20193.52</v>
      </c>
      <c r="J19" s="59">
        <v>9644.18</v>
      </c>
      <c r="K19" s="2"/>
      <c r="L19" s="2"/>
      <c r="M19" s="2"/>
      <c r="N19" s="138">
        <f>SUM(D19:M19)</f>
        <v>436848.67</v>
      </c>
      <c r="O19" s="8">
        <f>N19/$N$20</f>
        <v>0.14399077435758206</v>
      </c>
    </row>
    <row r="20" spans="1:15" ht="14.25" thickBot="1">
      <c r="A20" s="172" t="s">
        <v>26</v>
      </c>
      <c r="B20" s="173"/>
      <c r="C20" s="9"/>
      <c r="D20" s="51">
        <f aca="true" t="shared" si="1" ref="D20:J20">SUM(D15:D19)</f>
        <v>2268101.67</v>
      </c>
      <c r="E20" s="51">
        <f t="shared" si="1"/>
        <v>179269.35</v>
      </c>
      <c r="F20" s="51">
        <f t="shared" si="1"/>
        <v>8237</v>
      </c>
      <c r="G20" s="51">
        <f t="shared" si="1"/>
        <v>209710.7</v>
      </c>
      <c r="H20" s="51">
        <f t="shared" si="1"/>
        <v>44124.5</v>
      </c>
      <c r="I20" s="51">
        <f t="shared" si="1"/>
        <v>311492.52</v>
      </c>
      <c r="J20" s="51">
        <f t="shared" si="1"/>
        <v>12929.95</v>
      </c>
      <c r="K20" s="9"/>
      <c r="L20" s="9"/>
      <c r="M20" s="9"/>
      <c r="N20" s="170">
        <f>SUM(N15:N19)</f>
        <v>3033865.69</v>
      </c>
      <c r="O20" s="171"/>
    </row>
    <row r="21" spans="1:15" ht="16.5" customHeight="1" thickBot="1">
      <c r="A21" s="174"/>
      <c r="B21" s="175"/>
      <c r="C21" s="10"/>
      <c r="D21" s="38">
        <f aca="true" t="shared" si="2" ref="D21:J21">D20/$N$20</f>
        <v>0.747594620775714</v>
      </c>
      <c r="E21" s="38">
        <f t="shared" si="2"/>
        <v>0.05908941539201757</v>
      </c>
      <c r="F21" s="38">
        <f t="shared" si="2"/>
        <v>0.0027150180138659995</v>
      </c>
      <c r="G21" s="38">
        <f t="shared" si="2"/>
        <v>0.06912326431958826</v>
      </c>
      <c r="H21" s="38">
        <f t="shared" si="2"/>
        <v>0.014543985960037671</v>
      </c>
      <c r="I21" s="38">
        <f t="shared" si="2"/>
        <v>0.10267182262771825</v>
      </c>
      <c r="J21" s="38">
        <f t="shared" si="2"/>
        <v>0.004261872911058235</v>
      </c>
      <c r="K21" s="10"/>
      <c r="L21" s="10"/>
      <c r="M21" s="10"/>
      <c r="N21" s="11"/>
      <c r="O21" s="12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9" customHeight="1" thickBot="1"/>
    <row r="24" spans="1:15" ht="15.75" customHeight="1" thickBot="1">
      <c r="A24" s="197" t="s">
        <v>27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97" t="s">
        <v>28</v>
      </c>
      <c r="L24" s="199"/>
      <c r="M24" s="28" t="s">
        <v>29</v>
      </c>
      <c r="O24" s="29" t="s">
        <v>30</v>
      </c>
    </row>
    <row r="25" spans="1:15" s="110" customFormat="1" ht="15.75" customHeight="1" thickBot="1">
      <c r="A25" s="108" t="s">
        <v>157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209">
        <f>M25*O25</f>
        <v>1602835.7676000001</v>
      </c>
      <c r="L25" s="210"/>
      <c r="M25" s="136">
        <v>16542.84</v>
      </c>
      <c r="N25" s="135"/>
      <c r="O25" s="137">
        <v>96.89</v>
      </c>
    </row>
    <row r="26" spans="1:15" ht="13.5" thickBot="1">
      <c r="A26" s="108" t="s">
        <v>158</v>
      </c>
      <c r="K26" s="211">
        <f>M26*O26</f>
        <v>664567.5800000001</v>
      </c>
      <c r="L26" s="212"/>
      <c r="M26">
        <v>3698</v>
      </c>
      <c r="O26" s="76">
        <v>179.71</v>
      </c>
    </row>
    <row r="27" spans="1:15" ht="13.5" thickBot="1">
      <c r="A27" s="108" t="s">
        <v>159</v>
      </c>
      <c r="B27" s="15"/>
      <c r="C27" s="15"/>
      <c r="D27" s="15"/>
      <c r="E27" s="15"/>
      <c r="F27" s="15"/>
      <c r="G27" s="15"/>
      <c r="H27" s="15"/>
      <c r="I27" s="15"/>
      <c r="J27" s="15"/>
      <c r="K27" s="200">
        <f>M27*O27</f>
        <v>220985.49000000002</v>
      </c>
      <c r="L27" s="201"/>
      <c r="M27" s="72">
        <v>1353</v>
      </c>
      <c r="N27" s="15"/>
      <c r="O27" s="73">
        <v>163.33</v>
      </c>
    </row>
    <row r="28" spans="1:15" ht="13.5" thickBot="1">
      <c r="A28" s="108" t="s">
        <v>160</v>
      </c>
      <c r="B28" s="16"/>
      <c r="C28" s="16"/>
      <c r="D28" s="16"/>
      <c r="E28" s="16"/>
      <c r="F28" s="16"/>
      <c r="G28" s="16"/>
      <c r="H28" s="16"/>
      <c r="I28" s="16"/>
      <c r="J28" s="16"/>
      <c r="K28" s="200">
        <f>M28*O28</f>
        <v>108628.9908</v>
      </c>
      <c r="L28" s="201"/>
      <c r="M28" s="74">
        <v>1048.34</v>
      </c>
      <c r="N28" s="16"/>
      <c r="O28" s="73">
        <v>103.62</v>
      </c>
    </row>
    <row r="29" spans="1:15" ht="13.5" thickBot="1">
      <c r="A29" s="108" t="s">
        <v>161</v>
      </c>
      <c r="B29" s="15"/>
      <c r="C29" s="15"/>
      <c r="D29" s="17"/>
      <c r="E29" s="15"/>
      <c r="F29" s="15"/>
      <c r="G29" s="15"/>
      <c r="H29" s="15"/>
      <c r="I29" s="15"/>
      <c r="J29" s="15"/>
      <c r="K29" s="200">
        <f>M29*O29</f>
        <v>436842.4104</v>
      </c>
      <c r="L29" s="201"/>
      <c r="M29" s="72">
        <v>3798.96</v>
      </c>
      <c r="N29" s="15"/>
      <c r="O29" s="73">
        <v>114.99</v>
      </c>
    </row>
    <row r="30" spans="8:12" ht="13.5" thickBot="1">
      <c r="H30" t="s">
        <v>31</v>
      </c>
      <c r="K30" s="213">
        <f>SUM(K25:L29)</f>
        <v>3033860.2388</v>
      </c>
      <c r="L30" s="214"/>
    </row>
    <row r="36" ht="12.75">
      <c r="H36" t="s">
        <v>32</v>
      </c>
    </row>
  </sheetData>
  <sheetProtection/>
  <mergeCells count="22">
    <mergeCell ref="K25:L25"/>
    <mergeCell ref="K26:L26"/>
    <mergeCell ref="K27:L27"/>
    <mergeCell ref="K28:L28"/>
    <mergeCell ref="K29:L29"/>
    <mergeCell ref="K30:L30"/>
    <mergeCell ref="A24:J24"/>
    <mergeCell ref="K24:L24"/>
    <mergeCell ref="L4:N4"/>
    <mergeCell ref="N20:O20"/>
    <mergeCell ref="A20:B21"/>
    <mergeCell ref="O4:O5"/>
    <mergeCell ref="A13:C14"/>
    <mergeCell ref="H13:J13"/>
    <mergeCell ref="N13:N14"/>
    <mergeCell ref="O13:O14"/>
    <mergeCell ref="A4:B5"/>
    <mergeCell ref="C4:E4"/>
    <mergeCell ref="F4:H4"/>
    <mergeCell ref="I4:K4"/>
    <mergeCell ref="J2:L2"/>
    <mergeCell ref="B2:I2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4">
      <selection activeCell="O41" sqref="O4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161" t="s">
        <v>101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102</v>
      </c>
      <c r="B6" s="15"/>
      <c r="C6" s="50">
        <v>134094</v>
      </c>
      <c r="D6" s="18">
        <v>725689</v>
      </c>
      <c r="E6" s="18">
        <v>5785</v>
      </c>
      <c r="F6" s="18">
        <v>1571</v>
      </c>
      <c r="G6" s="18">
        <v>39887</v>
      </c>
      <c r="H6" s="18"/>
      <c r="I6" s="18"/>
      <c r="J6" s="18"/>
      <c r="K6" s="18"/>
      <c r="L6" s="18"/>
      <c r="M6" s="18"/>
      <c r="N6" s="18"/>
      <c r="O6" s="32">
        <f aca="true" t="shared" si="0" ref="O6:O13">SUM(C6:N6)</f>
        <v>907026</v>
      </c>
    </row>
    <row r="7" spans="1:15" ht="13.5" thickBot="1">
      <c r="A7" s="15" t="s">
        <v>103</v>
      </c>
      <c r="B7" s="3"/>
      <c r="C7" s="52">
        <v>62167.74</v>
      </c>
      <c r="D7" s="44">
        <v>61922.67</v>
      </c>
      <c r="E7" s="44">
        <v>74</v>
      </c>
      <c r="F7" s="44">
        <v>8</v>
      </c>
      <c r="G7" s="44">
        <v>50144</v>
      </c>
      <c r="H7" s="44"/>
      <c r="I7" s="44"/>
      <c r="J7" s="44"/>
      <c r="K7" s="44"/>
      <c r="L7" s="44"/>
      <c r="M7" s="44"/>
      <c r="N7" s="44"/>
      <c r="O7" s="32">
        <f t="shared" si="0"/>
        <v>174316.41</v>
      </c>
    </row>
    <row r="8" spans="1:15" ht="13.5" thickBot="1">
      <c r="A8" s="15" t="s">
        <v>104</v>
      </c>
      <c r="B8" s="3"/>
      <c r="C8" s="52">
        <v>363274</v>
      </c>
      <c r="D8" s="44">
        <v>76907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32">
        <f t="shared" si="0"/>
        <v>440181</v>
      </c>
    </row>
    <row r="9" spans="1:15" ht="13.5" thickBot="1">
      <c r="A9" s="15" t="s">
        <v>105</v>
      </c>
      <c r="B9" s="3"/>
      <c r="C9" s="52">
        <v>422600</v>
      </c>
      <c r="D9" s="44">
        <v>246411</v>
      </c>
      <c r="E9" s="44"/>
      <c r="F9" s="44"/>
      <c r="G9" s="44">
        <v>20725</v>
      </c>
      <c r="H9" s="44"/>
      <c r="I9" s="44"/>
      <c r="J9" s="44"/>
      <c r="K9" s="44"/>
      <c r="L9" s="44"/>
      <c r="M9" s="44"/>
      <c r="N9" s="44"/>
      <c r="O9" s="32">
        <f t="shared" si="0"/>
        <v>689736</v>
      </c>
    </row>
    <row r="10" spans="1:15" ht="13.5" thickBot="1">
      <c r="A10" s="15" t="s">
        <v>106</v>
      </c>
      <c r="B10" s="3"/>
      <c r="C10" s="44">
        <v>70193</v>
      </c>
      <c r="D10" s="44">
        <v>86674</v>
      </c>
      <c r="E10" s="44"/>
      <c r="F10" s="44"/>
      <c r="G10" s="44">
        <v>166446</v>
      </c>
      <c r="H10" s="44"/>
      <c r="I10" s="44"/>
      <c r="J10" s="44"/>
      <c r="K10" s="44"/>
      <c r="L10" s="44">
        <v>16637</v>
      </c>
      <c r="M10" s="44"/>
      <c r="N10" s="44"/>
      <c r="O10" s="32">
        <f t="shared" si="0"/>
        <v>339950</v>
      </c>
    </row>
    <row r="11" spans="1:15" ht="13.5" thickBot="1">
      <c r="A11" s="15" t="s">
        <v>108</v>
      </c>
      <c r="B11" s="15"/>
      <c r="C11" s="50">
        <v>17029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2">
        <f t="shared" si="0"/>
        <v>17029</v>
      </c>
    </row>
    <row r="12" spans="1:15" ht="13.5" thickBot="1">
      <c r="A12" s="15" t="s">
        <v>109</v>
      </c>
      <c r="B12" s="3"/>
      <c r="C12" s="52">
        <v>30921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2">
        <f t="shared" si="0"/>
        <v>30921</v>
      </c>
    </row>
    <row r="13" spans="1:15" ht="13.5" thickBot="1">
      <c r="A13" s="15" t="s">
        <v>110</v>
      </c>
      <c r="B13" s="3"/>
      <c r="C13" s="52">
        <v>10389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2">
        <f t="shared" si="0"/>
        <v>10389</v>
      </c>
    </row>
    <row r="14" spans="1:15" ht="18.75" customHeight="1" thickBot="1">
      <c r="A14" s="48" t="s">
        <v>18</v>
      </c>
      <c r="B14" s="49"/>
      <c r="C14" s="45">
        <f>SUM(C6:C13)</f>
        <v>1110667.74</v>
      </c>
      <c r="D14" s="46">
        <f>SUM(D6:D13)</f>
        <v>1197603.67</v>
      </c>
      <c r="E14" s="46">
        <f>SUM(E6:E13)</f>
        <v>5859</v>
      </c>
      <c r="F14" s="46">
        <f>SUM(F6:F10)</f>
        <v>1579</v>
      </c>
      <c r="G14" s="46">
        <f>SUM(G6:G10)</f>
        <v>277202</v>
      </c>
      <c r="H14" s="46"/>
      <c r="I14" s="46"/>
      <c r="J14" s="46"/>
      <c r="K14" s="46"/>
      <c r="L14" s="46">
        <f>SUM(L6:L10)</f>
        <v>16637</v>
      </c>
      <c r="M14" s="46"/>
      <c r="N14" s="47"/>
      <c r="O14" s="33">
        <f>SUM(O6:O13)</f>
        <v>2609548.41</v>
      </c>
    </row>
    <row r="15" spans="1:15" ht="18.75" customHeight="1" thickBot="1">
      <c r="A15" s="7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3.5" thickBot="1">
      <c r="A16" s="178" t="s">
        <v>19</v>
      </c>
      <c r="B16" s="179"/>
      <c r="C16" s="180"/>
      <c r="D16" s="67"/>
      <c r="E16" s="21"/>
      <c r="F16" s="21"/>
      <c r="G16" s="22"/>
      <c r="H16" s="184" t="s">
        <v>21</v>
      </c>
      <c r="I16" s="185"/>
      <c r="J16" s="186"/>
      <c r="N16" s="187" t="s">
        <v>15</v>
      </c>
      <c r="O16" s="189" t="s">
        <v>25</v>
      </c>
    </row>
    <row r="17" spans="1:15" ht="13.5" thickBot="1">
      <c r="A17" s="181"/>
      <c r="B17" s="182"/>
      <c r="C17" s="183"/>
      <c r="D17" s="24" t="s">
        <v>1</v>
      </c>
      <c r="E17" s="24" t="s">
        <v>2</v>
      </c>
      <c r="F17" s="25" t="s">
        <v>20</v>
      </c>
      <c r="G17" s="26" t="s">
        <v>4</v>
      </c>
      <c r="H17" s="27" t="s">
        <v>22</v>
      </c>
      <c r="I17" s="27" t="s">
        <v>23</v>
      </c>
      <c r="J17" s="27" t="s">
        <v>24</v>
      </c>
      <c r="N17" s="188"/>
      <c r="O17" s="190"/>
    </row>
    <row r="18" spans="1:15" ht="13.5" thickBot="1">
      <c r="A18" s="15" t="s">
        <v>102</v>
      </c>
      <c r="B18" s="15"/>
      <c r="C18" s="16"/>
      <c r="D18" s="34">
        <f>C6+D6+E6</f>
        <v>865568</v>
      </c>
      <c r="E18" s="34">
        <f>F6+G6+H6</f>
        <v>41458</v>
      </c>
      <c r="F18" s="34"/>
      <c r="G18" s="34"/>
      <c r="H18" s="34">
        <v>1712</v>
      </c>
      <c r="I18" s="34">
        <v>142700</v>
      </c>
      <c r="J18" s="66">
        <v>463772</v>
      </c>
      <c r="N18" s="13">
        <f>SUM(D18:M18)</f>
        <v>1515210</v>
      </c>
      <c r="O18" s="8">
        <f aca="true" t="shared" si="1" ref="O18:O25">N18/$N$26</f>
        <v>0.3477851309410295</v>
      </c>
    </row>
    <row r="19" spans="1:15" ht="13.5" thickBot="1">
      <c r="A19" s="15" t="s">
        <v>103</v>
      </c>
      <c r="B19" s="3"/>
      <c r="C19" s="15"/>
      <c r="D19" s="34">
        <f aca="true" t="shared" si="2" ref="D19:D25">C7+D7+E7</f>
        <v>124164.41</v>
      </c>
      <c r="E19" s="34">
        <f>F7+G7+H7</f>
        <v>50152</v>
      </c>
      <c r="F19" s="18"/>
      <c r="G19" s="18"/>
      <c r="H19" s="18">
        <v>1141</v>
      </c>
      <c r="I19" s="18">
        <v>17545</v>
      </c>
      <c r="J19" s="58">
        <v>90987</v>
      </c>
      <c r="N19" s="13">
        <f>SUM(D19:M19)</f>
        <v>283989.41000000003</v>
      </c>
      <c r="O19" s="8">
        <f t="shared" si="1"/>
        <v>0.0651838980357282</v>
      </c>
    </row>
    <row r="20" spans="1:15" ht="13.5" thickBot="1">
      <c r="A20" s="15" t="s">
        <v>104</v>
      </c>
      <c r="B20" s="3"/>
      <c r="C20" s="15"/>
      <c r="D20" s="34">
        <f t="shared" si="2"/>
        <v>440181</v>
      </c>
      <c r="E20" s="34">
        <f>F8+G8+H8</f>
        <v>0</v>
      </c>
      <c r="F20" s="18"/>
      <c r="G20" s="18"/>
      <c r="H20" s="18">
        <v>1141</v>
      </c>
      <c r="I20" s="18">
        <v>44985</v>
      </c>
      <c r="J20" s="58">
        <v>182603</v>
      </c>
      <c r="N20" s="13">
        <f>SUM(D20:M20)</f>
        <v>668910</v>
      </c>
      <c r="O20" s="8">
        <f t="shared" si="1"/>
        <v>0.1535344618486969</v>
      </c>
    </row>
    <row r="21" spans="1:15" ht="13.5" thickBot="1">
      <c r="A21" s="15" t="s">
        <v>105</v>
      </c>
      <c r="B21" s="3"/>
      <c r="C21" s="15"/>
      <c r="D21" s="34">
        <f t="shared" si="2"/>
        <v>669011</v>
      </c>
      <c r="E21" s="34">
        <f>F9+G9+H9</f>
        <v>20725</v>
      </c>
      <c r="F21" s="18"/>
      <c r="G21" s="18"/>
      <c r="H21" s="18">
        <v>1141.34</v>
      </c>
      <c r="I21" s="18">
        <v>73335</v>
      </c>
      <c r="J21" s="58">
        <v>395140</v>
      </c>
      <c r="N21" s="13">
        <f>SUM(D21:J21)</f>
        <v>1159352.3399999999</v>
      </c>
      <c r="O21" s="8">
        <f t="shared" si="1"/>
        <v>0.2661053618796661</v>
      </c>
    </row>
    <row r="22" spans="1:15" ht="13.5" thickBot="1">
      <c r="A22" s="15" t="s">
        <v>106</v>
      </c>
      <c r="B22" s="3"/>
      <c r="C22" s="15"/>
      <c r="D22" s="34">
        <f t="shared" si="2"/>
        <v>156867</v>
      </c>
      <c r="E22" s="34">
        <f>F10+G10+H10</f>
        <v>166446</v>
      </c>
      <c r="F22" s="18"/>
      <c r="G22" s="18">
        <v>16637</v>
      </c>
      <c r="H22" s="18">
        <v>570</v>
      </c>
      <c r="I22" s="18">
        <v>16945</v>
      </c>
      <c r="J22" s="58">
        <v>207647</v>
      </c>
      <c r="K22" s="2"/>
      <c r="L22" s="2"/>
      <c r="M22" s="2"/>
      <c r="N22" s="13">
        <f>SUM(D22:M22)</f>
        <v>565112</v>
      </c>
      <c r="O22" s="8">
        <f t="shared" si="1"/>
        <v>0.12970977680740428</v>
      </c>
    </row>
    <row r="23" spans="1:15" ht="13.5" thickBot="1">
      <c r="A23" s="15" t="s">
        <v>108</v>
      </c>
      <c r="B23" s="15"/>
      <c r="C23" s="16"/>
      <c r="D23" s="34">
        <f t="shared" si="2"/>
        <v>17029</v>
      </c>
      <c r="E23" s="34"/>
      <c r="F23" s="34"/>
      <c r="G23" s="34"/>
      <c r="H23" s="34"/>
      <c r="I23" s="34">
        <v>1173</v>
      </c>
      <c r="J23" s="65">
        <v>46319</v>
      </c>
      <c r="N23" s="13">
        <f>SUM(D23:M23)</f>
        <v>64521</v>
      </c>
      <c r="O23" s="8">
        <f t="shared" si="1"/>
        <v>0.014809461680853588</v>
      </c>
    </row>
    <row r="24" spans="1:15" ht="13.5" thickBot="1">
      <c r="A24" s="15" t="s">
        <v>109</v>
      </c>
      <c r="B24" s="3"/>
      <c r="C24" s="15"/>
      <c r="D24" s="34">
        <f t="shared" si="2"/>
        <v>30921</v>
      </c>
      <c r="E24" s="34"/>
      <c r="F24" s="18"/>
      <c r="G24" s="18"/>
      <c r="H24" s="18"/>
      <c r="I24" s="18">
        <v>2869</v>
      </c>
      <c r="J24" s="58">
        <v>51246</v>
      </c>
      <c r="N24" s="13">
        <f>SUM(D24:M24)</f>
        <v>85036</v>
      </c>
      <c r="O24" s="8">
        <f t="shared" si="1"/>
        <v>0.019518255815828424</v>
      </c>
    </row>
    <row r="25" spans="1:15" ht="13.5" thickBot="1">
      <c r="A25" s="15" t="s">
        <v>110</v>
      </c>
      <c r="B25" s="3"/>
      <c r="C25" s="15"/>
      <c r="D25" s="34">
        <f t="shared" si="2"/>
        <v>10389</v>
      </c>
      <c r="E25" s="34"/>
      <c r="F25" s="18"/>
      <c r="G25" s="18"/>
      <c r="H25" s="18"/>
      <c r="I25" s="18">
        <v>893</v>
      </c>
      <c r="J25" s="58">
        <v>3329</v>
      </c>
      <c r="N25" s="13">
        <f>SUM(D25:M25)</f>
        <v>14611</v>
      </c>
      <c r="O25" s="8">
        <f t="shared" si="1"/>
        <v>0.0033536529907929476</v>
      </c>
    </row>
    <row r="26" spans="1:15" ht="14.25" thickBot="1">
      <c r="A26" s="172" t="s">
        <v>26</v>
      </c>
      <c r="B26" s="173"/>
      <c r="C26" s="9"/>
      <c r="D26" s="51">
        <f>SUM(D18:D25)</f>
        <v>2314130.41</v>
      </c>
      <c r="E26" s="51">
        <f aca="true" t="shared" si="3" ref="E26:J26">SUM(E18:E25)</f>
        <v>278781</v>
      </c>
      <c r="F26" s="51"/>
      <c r="G26" s="51">
        <f t="shared" si="3"/>
        <v>16637</v>
      </c>
      <c r="H26" s="51">
        <f t="shared" si="3"/>
        <v>5705.34</v>
      </c>
      <c r="I26" s="51">
        <f t="shared" si="3"/>
        <v>300445</v>
      </c>
      <c r="J26" s="51">
        <f t="shared" si="3"/>
        <v>1441043</v>
      </c>
      <c r="K26" s="9"/>
      <c r="L26" s="9"/>
      <c r="M26" s="9"/>
      <c r="N26" s="170">
        <f>SUM(N18:N25)</f>
        <v>4356741.75</v>
      </c>
      <c r="O26" s="171"/>
    </row>
    <row r="27" spans="1:15" ht="16.5" customHeight="1" thickBot="1">
      <c r="A27" s="174"/>
      <c r="B27" s="175"/>
      <c r="C27" s="10"/>
      <c r="D27" s="38">
        <f aca="true" t="shared" si="4" ref="D27:J27">D26/$N$26</f>
        <v>0.5311607946465957</v>
      </c>
      <c r="E27" s="38">
        <f t="shared" si="4"/>
        <v>0.0639884151958284</v>
      </c>
      <c r="F27" s="38"/>
      <c r="G27" s="38">
        <f t="shared" si="4"/>
        <v>0.0038186794064624095</v>
      </c>
      <c r="H27" s="38">
        <f t="shared" si="4"/>
        <v>0.0013095428481617025</v>
      </c>
      <c r="I27" s="38">
        <f t="shared" si="4"/>
        <v>0.06896093852705408</v>
      </c>
      <c r="J27" s="38">
        <f t="shared" si="4"/>
        <v>0.3307616293758977</v>
      </c>
      <c r="K27" s="10"/>
      <c r="L27" s="10"/>
      <c r="M27" s="10"/>
      <c r="N27" s="11"/>
      <c r="O27" s="12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9" customHeight="1"/>
    <row r="30" spans="1:15" ht="15.75" customHeight="1">
      <c r="A30" s="231" t="s">
        <v>27</v>
      </c>
      <c r="B30" s="232"/>
      <c r="C30" s="232"/>
      <c r="D30" s="232"/>
      <c r="E30" s="232"/>
      <c r="F30" s="232"/>
      <c r="G30" s="232"/>
      <c r="H30" s="232"/>
      <c r="I30" s="232"/>
      <c r="J30" s="233"/>
      <c r="K30" s="231" t="s">
        <v>28</v>
      </c>
      <c r="L30" s="233"/>
      <c r="M30" s="126" t="s">
        <v>29</v>
      </c>
      <c r="O30" s="127" t="s">
        <v>30</v>
      </c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225"/>
      <c r="L31" s="226"/>
      <c r="M31" s="7"/>
      <c r="N31" s="7"/>
      <c r="O31" s="7"/>
    </row>
    <row r="32" spans="1:15" ht="12.75">
      <c r="A32" s="117" t="s">
        <v>107</v>
      </c>
      <c r="B32" s="7"/>
      <c r="C32" s="7"/>
      <c r="D32" s="7"/>
      <c r="E32" s="7"/>
      <c r="F32" s="7"/>
      <c r="G32" s="7"/>
      <c r="H32" s="7"/>
      <c r="I32" s="7"/>
      <c r="J32" s="7"/>
      <c r="K32" s="225"/>
      <c r="L32" s="226"/>
      <c r="M32" s="78"/>
      <c r="N32" s="7"/>
      <c r="O32" s="77"/>
    </row>
    <row r="33" spans="1:15" s="7" customFormat="1" ht="12.75">
      <c r="A33" s="120" t="s">
        <v>141</v>
      </c>
      <c r="B33" s="15"/>
      <c r="C33" s="15"/>
      <c r="D33" s="15"/>
      <c r="E33" s="15"/>
      <c r="F33" s="15"/>
      <c r="G33" s="15"/>
      <c r="H33" s="15"/>
      <c r="I33" s="15"/>
      <c r="J33" s="15"/>
      <c r="K33" s="200">
        <f>M33*O33</f>
        <v>1514793.3876</v>
      </c>
      <c r="L33" s="201"/>
      <c r="M33" s="72">
        <v>97854.87</v>
      </c>
      <c r="N33" s="15"/>
      <c r="O33" s="121">
        <v>15.48</v>
      </c>
    </row>
    <row r="34" spans="1:15" s="7" customFormat="1" ht="12.75">
      <c r="A34" s="120" t="s">
        <v>142</v>
      </c>
      <c r="B34" s="15"/>
      <c r="C34" s="15"/>
      <c r="D34" s="17"/>
      <c r="E34" s="15"/>
      <c r="F34" s="15"/>
      <c r="G34" s="15"/>
      <c r="H34" s="15"/>
      <c r="I34" s="15"/>
      <c r="J34" s="15"/>
      <c r="K34" s="200">
        <f aca="true" t="shared" si="5" ref="K34:K40">M34*O34</f>
        <v>283935.0605</v>
      </c>
      <c r="L34" s="201"/>
      <c r="M34" s="72">
        <v>19487.65</v>
      </c>
      <c r="N34" s="15"/>
      <c r="O34" s="121">
        <v>14.57</v>
      </c>
    </row>
    <row r="35" spans="1:15" s="7" customFormat="1" ht="12.75">
      <c r="A35" s="120" t="s">
        <v>143</v>
      </c>
      <c r="B35" s="15"/>
      <c r="C35" s="15"/>
      <c r="D35" s="15"/>
      <c r="E35" s="15"/>
      <c r="F35" s="15"/>
      <c r="G35" s="15"/>
      <c r="H35" s="15"/>
      <c r="I35" s="15"/>
      <c r="J35" s="15"/>
      <c r="K35" s="200">
        <f t="shared" si="5"/>
        <v>668802.8</v>
      </c>
      <c r="L35" s="201"/>
      <c r="M35" s="72">
        <v>39020</v>
      </c>
      <c r="N35" s="15"/>
      <c r="O35" s="121">
        <v>17.14</v>
      </c>
    </row>
    <row r="36" spans="1:15" s="7" customFormat="1" ht="12.75">
      <c r="A36" s="120" t="s">
        <v>144</v>
      </c>
      <c r="B36" s="15"/>
      <c r="C36" s="15"/>
      <c r="D36" s="15"/>
      <c r="E36" s="15"/>
      <c r="F36" s="15"/>
      <c r="G36" s="15"/>
      <c r="H36" s="15"/>
      <c r="I36" s="15"/>
      <c r="J36" s="15"/>
      <c r="K36" s="200">
        <f t="shared" si="5"/>
        <v>1159453.59</v>
      </c>
      <c r="L36" s="201"/>
      <c r="M36" s="122">
        <v>82759</v>
      </c>
      <c r="N36" s="15"/>
      <c r="O36" s="121">
        <v>14.01</v>
      </c>
    </row>
    <row r="37" spans="1:15" s="7" customFormat="1" ht="12.75">
      <c r="A37" s="120" t="s">
        <v>145</v>
      </c>
      <c r="B37" s="15"/>
      <c r="C37" s="15"/>
      <c r="D37" s="15"/>
      <c r="E37" s="15"/>
      <c r="F37" s="15"/>
      <c r="G37" s="15"/>
      <c r="H37" s="15"/>
      <c r="I37" s="15"/>
      <c r="J37" s="15"/>
      <c r="K37" s="200">
        <f t="shared" si="5"/>
        <v>565145.22</v>
      </c>
      <c r="L37" s="201"/>
      <c r="M37" s="75">
        <v>42879</v>
      </c>
      <c r="N37" s="15"/>
      <c r="O37" s="123">
        <v>13.18</v>
      </c>
    </row>
    <row r="38" spans="1:15" s="7" customFormat="1" ht="12.75">
      <c r="A38" s="120" t="s">
        <v>146</v>
      </c>
      <c r="B38" s="15"/>
      <c r="C38" s="15"/>
      <c r="D38" s="15"/>
      <c r="E38" s="15"/>
      <c r="F38" s="15"/>
      <c r="G38" s="15"/>
      <c r="H38" s="15"/>
      <c r="I38" s="15"/>
      <c r="J38" s="15"/>
      <c r="K38" s="200">
        <f t="shared" si="5"/>
        <v>64520.7</v>
      </c>
      <c r="L38" s="201"/>
      <c r="M38" s="75">
        <v>2586</v>
      </c>
      <c r="N38" s="15"/>
      <c r="O38" s="123">
        <v>24.95</v>
      </c>
    </row>
    <row r="39" spans="1:15" s="7" customFormat="1" ht="12.75">
      <c r="A39" s="120" t="s">
        <v>147</v>
      </c>
      <c r="B39" s="15"/>
      <c r="C39" s="15"/>
      <c r="D39" s="15"/>
      <c r="E39" s="15"/>
      <c r="F39" s="15"/>
      <c r="G39" s="15"/>
      <c r="H39" s="15"/>
      <c r="I39" s="15"/>
      <c r="J39" s="15"/>
      <c r="K39" s="200">
        <f t="shared" si="5"/>
        <v>85028.76000000001</v>
      </c>
      <c r="L39" s="201"/>
      <c r="M39" s="75">
        <v>2823</v>
      </c>
      <c r="N39" s="15"/>
      <c r="O39" s="123">
        <v>30.12</v>
      </c>
    </row>
    <row r="40" spans="1:15" s="7" customFormat="1" ht="13.5" thickBot="1">
      <c r="A40" s="120" t="s">
        <v>148</v>
      </c>
      <c r="B40" s="15"/>
      <c r="C40" s="15"/>
      <c r="D40" s="15"/>
      <c r="E40" s="15"/>
      <c r="F40" s="15"/>
      <c r="G40" s="15"/>
      <c r="H40" s="15"/>
      <c r="I40" s="15"/>
      <c r="J40" s="15"/>
      <c r="K40" s="223">
        <f t="shared" si="5"/>
        <v>14609.76</v>
      </c>
      <c r="L40" s="224"/>
      <c r="M40" s="75">
        <v>176</v>
      </c>
      <c r="N40" s="15"/>
      <c r="O40" s="123">
        <v>83.01</v>
      </c>
    </row>
    <row r="41" spans="1:15" ht="13.5" thickBot="1">
      <c r="A41" s="116"/>
      <c r="B41" s="7"/>
      <c r="C41" s="7"/>
      <c r="D41" s="7"/>
      <c r="E41" s="7"/>
      <c r="F41" s="7"/>
      <c r="G41" s="7"/>
      <c r="H41" s="7"/>
      <c r="I41" s="7"/>
      <c r="J41" s="7"/>
      <c r="K41" s="195">
        <f>SUM(K33:L40)</f>
        <v>4356289.2781</v>
      </c>
      <c r="L41" s="196"/>
      <c r="M41" s="7"/>
      <c r="N41" s="7"/>
      <c r="O41" s="7"/>
    </row>
    <row r="45" ht="12.75">
      <c r="H45" t="s">
        <v>32</v>
      </c>
    </row>
  </sheetData>
  <sheetProtection/>
  <mergeCells count="27">
    <mergeCell ref="K40:L40"/>
    <mergeCell ref="K41:L41"/>
    <mergeCell ref="A4:B5"/>
    <mergeCell ref="C4:E4"/>
    <mergeCell ref="F4:H4"/>
    <mergeCell ref="I4:K4"/>
    <mergeCell ref="K35:L35"/>
    <mergeCell ref="J2:L2"/>
    <mergeCell ref="B2:I2"/>
    <mergeCell ref="A30:J30"/>
    <mergeCell ref="K30:L30"/>
    <mergeCell ref="L4:N4"/>
    <mergeCell ref="N26:O26"/>
    <mergeCell ref="A26:B27"/>
    <mergeCell ref="O4:O5"/>
    <mergeCell ref="A16:C17"/>
    <mergeCell ref="H16:J16"/>
    <mergeCell ref="N16:N17"/>
    <mergeCell ref="O16:O17"/>
    <mergeCell ref="K31:L31"/>
    <mergeCell ref="K39:L39"/>
    <mergeCell ref="K37:L37"/>
    <mergeCell ref="K38:L38"/>
    <mergeCell ref="K36:L36"/>
    <mergeCell ref="K32:L32"/>
    <mergeCell ref="K33:L33"/>
    <mergeCell ref="K34:L34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O28" sqref="O28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161" t="s">
        <v>57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134</v>
      </c>
      <c r="B6" s="15"/>
      <c r="C6" s="50">
        <v>196763</v>
      </c>
      <c r="D6" s="18">
        <v>885813</v>
      </c>
      <c r="E6" s="18">
        <v>30684</v>
      </c>
      <c r="F6" s="18">
        <v>2502</v>
      </c>
      <c r="G6" s="18">
        <v>7558</v>
      </c>
      <c r="H6" s="18">
        <v>148616</v>
      </c>
      <c r="I6" s="18"/>
      <c r="J6" s="18"/>
      <c r="K6" s="18"/>
      <c r="L6" s="18"/>
      <c r="M6" s="18"/>
      <c r="N6" s="18"/>
      <c r="O6" s="32">
        <f>SUM(C6:N6)</f>
        <v>1271936</v>
      </c>
    </row>
    <row r="7" spans="1:15" ht="13.5" thickBot="1">
      <c r="A7" s="15" t="s">
        <v>133</v>
      </c>
      <c r="B7" s="15"/>
      <c r="C7" s="18">
        <v>460251</v>
      </c>
      <c r="D7" s="18">
        <v>166634</v>
      </c>
      <c r="E7" s="18">
        <v>23449</v>
      </c>
      <c r="F7" s="18">
        <v>1593</v>
      </c>
      <c r="G7" s="18">
        <v>214</v>
      </c>
      <c r="H7" s="18">
        <v>528139</v>
      </c>
      <c r="I7" s="18"/>
      <c r="J7" s="18"/>
      <c r="K7" s="18">
        <v>1657</v>
      </c>
      <c r="L7" s="18"/>
      <c r="M7" s="18"/>
      <c r="N7" s="64">
        <v>1310177</v>
      </c>
      <c r="O7" s="32">
        <f>SUM(C7:N7)</f>
        <v>2492114</v>
      </c>
    </row>
    <row r="8" spans="1:15" ht="13.5" thickBot="1">
      <c r="A8" s="7" t="s">
        <v>132</v>
      </c>
      <c r="B8" s="7"/>
      <c r="C8" s="63">
        <v>199771</v>
      </c>
      <c r="D8" s="63">
        <v>45216</v>
      </c>
      <c r="E8" s="63">
        <v>23449</v>
      </c>
      <c r="F8" s="63"/>
      <c r="G8" s="63"/>
      <c r="H8" s="63"/>
      <c r="I8" s="63"/>
      <c r="J8" s="63"/>
      <c r="K8" s="63"/>
      <c r="L8" s="63"/>
      <c r="M8" s="63"/>
      <c r="N8" s="63"/>
      <c r="O8" s="87">
        <f>SUM(C8:N8)</f>
        <v>268436</v>
      </c>
    </row>
    <row r="9" spans="1:15" ht="13.5" thickBot="1">
      <c r="A9" s="15" t="s">
        <v>120</v>
      </c>
      <c r="B9" s="15"/>
      <c r="C9" s="50">
        <v>39678</v>
      </c>
      <c r="D9" s="18">
        <v>38251</v>
      </c>
      <c r="E9" s="18"/>
      <c r="F9" s="18"/>
      <c r="G9" s="18"/>
      <c r="H9" s="18"/>
      <c r="I9" s="18"/>
      <c r="J9" s="18">
        <v>665</v>
      </c>
      <c r="K9" s="18">
        <v>2687</v>
      </c>
      <c r="L9" s="18"/>
      <c r="M9" s="18"/>
      <c r="N9" s="18"/>
      <c r="O9" s="32">
        <f>SUM(C9:N9)</f>
        <v>81281</v>
      </c>
    </row>
    <row r="10" spans="1:15" ht="13.5" thickBot="1">
      <c r="A10" s="130" t="s">
        <v>152</v>
      </c>
      <c r="B10" s="7"/>
      <c r="C10" s="86">
        <v>93502</v>
      </c>
      <c r="D10" s="63">
        <v>134867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87">
        <f>SUM(C10:N10)</f>
        <v>228369</v>
      </c>
    </row>
    <row r="11" spans="1:16" ht="18.75" customHeight="1" thickBot="1">
      <c r="A11" s="48" t="s">
        <v>18</v>
      </c>
      <c r="B11" s="49"/>
      <c r="C11" s="45">
        <f aca="true" t="shared" si="0" ref="C11:H11">SUM(C6:C10)</f>
        <v>989965</v>
      </c>
      <c r="D11" s="45">
        <f t="shared" si="0"/>
        <v>1270781</v>
      </c>
      <c r="E11" s="45">
        <f t="shared" si="0"/>
        <v>77582</v>
      </c>
      <c r="F11" s="45">
        <f t="shared" si="0"/>
        <v>4095</v>
      </c>
      <c r="G11" s="45">
        <f t="shared" si="0"/>
        <v>7772</v>
      </c>
      <c r="H11" s="45">
        <f t="shared" si="0"/>
        <v>676755</v>
      </c>
      <c r="I11" s="45"/>
      <c r="J11" s="45">
        <f>SUM(J6:J10)</f>
        <v>665</v>
      </c>
      <c r="K11" s="45">
        <f>SUM(K6:K10)</f>
        <v>4344</v>
      </c>
      <c r="L11" s="45"/>
      <c r="M11" s="45"/>
      <c r="N11" s="45">
        <f>SUM(N6:N10)</f>
        <v>1310177</v>
      </c>
      <c r="O11" s="33">
        <f>SUM(O6:O10)</f>
        <v>4342136</v>
      </c>
      <c r="P11" s="2"/>
    </row>
    <row r="12" spans="1:15" ht="18.75" customHeight="1" thickBot="1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3.5" thickBot="1">
      <c r="A13" s="208" t="s">
        <v>19</v>
      </c>
      <c r="B13" s="208"/>
      <c r="C13" s="208"/>
      <c r="D13" s="20"/>
      <c r="E13" s="21"/>
      <c r="F13" s="21"/>
      <c r="G13" s="22"/>
      <c r="H13" s="184" t="s">
        <v>21</v>
      </c>
      <c r="I13" s="185"/>
      <c r="J13" s="186"/>
      <c r="N13" s="187" t="s">
        <v>15</v>
      </c>
      <c r="O13" s="189" t="s">
        <v>25</v>
      </c>
    </row>
    <row r="14" spans="1:15" ht="13.5" thickBot="1">
      <c r="A14" s="208"/>
      <c r="B14" s="208"/>
      <c r="C14" s="208"/>
      <c r="D14" s="23" t="s">
        <v>1</v>
      </c>
      <c r="E14" s="24" t="s">
        <v>2</v>
      </c>
      <c r="F14" s="25" t="s">
        <v>20</v>
      </c>
      <c r="G14" s="26" t="s">
        <v>4</v>
      </c>
      <c r="H14" s="27" t="s">
        <v>22</v>
      </c>
      <c r="I14" s="27" t="s">
        <v>23</v>
      </c>
      <c r="J14" s="27" t="s">
        <v>24</v>
      </c>
      <c r="N14" s="188"/>
      <c r="O14" s="190"/>
    </row>
    <row r="15" spans="1:15" ht="13.5" thickBot="1">
      <c r="A15" s="15" t="s">
        <v>134</v>
      </c>
      <c r="B15" s="16"/>
      <c r="C15" s="16"/>
      <c r="D15" s="34">
        <f>C6+D6+E6</f>
        <v>1113260</v>
      </c>
      <c r="E15" s="34">
        <f>F6+G6+H6</f>
        <v>158676</v>
      </c>
      <c r="F15" s="34">
        <f>I6+J6+K6</f>
        <v>0</v>
      </c>
      <c r="G15" s="34"/>
      <c r="H15" s="34">
        <v>88538</v>
      </c>
      <c r="I15" s="34">
        <v>379705</v>
      </c>
      <c r="J15" s="66"/>
      <c r="N15" s="13">
        <f>SUM(D15:M15)</f>
        <v>1740179</v>
      </c>
      <c r="O15" s="8">
        <f>N15/N20</f>
        <v>0.3434408363621436</v>
      </c>
    </row>
    <row r="16" spans="1:15" ht="13.5" thickBot="1">
      <c r="A16" s="15" t="s">
        <v>133</v>
      </c>
      <c r="B16" s="15"/>
      <c r="C16" s="15"/>
      <c r="D16" s="34">
        <f>C7+D7+E7</f>
        <v>650334</v>
      </c>
      <c r="E16" s="34">
        <f>F7+G7+H7</f>
        <v>529946</v>
      </c>
      <c r="F16" s="34">
        <f>I7+J7+K7</f>
        <v>1657</v>
      </c>
      <c r="G16" s="18">
        <f>N7</f>
        <v>1310177</v>
      </c>
      <c r="H16" s="18">
        <v>17135</v>
      </c>
      <c r="I16" s="18">
        <v>70773</v>
      </c>
      <c r="J16" s="58">
        <v>25855</v>
      </c>
      <c r="K16" s="2"/>
      <c r="L16" s="2"/>
      <c r="M16" s="2"/>
      <c r="N16" s="13">
        <f>SUM(D16:M16)</f>
        <v>2605877</v>
      </c>
      <c r="O16" s="8">
        <f>N16/N20</f>
        <v>0.5142945503519314</v>
      </c>
    </row>
    <row r="17" spans="1:15" ht="13.5" thickBot="1">
      <c r="A17" s="7" t="s">
        <v>132</v>
      </c>
      <c r="D17" s="34">
        <f>C8+D8+E8</f>
        <v>268436</v>
      </c>
      <c r="E17" s="34">
        <f>F8+G8+H8</f>
        <v>0</v>
      </c>
      <c r="F17" s="34">
        <f>I8+J8+K8</f>
        <v>0</v>
      </c>
      <c r="G17" s="37"/>
      <c r="H17" s="37">
        <v>6044</v>
      </c>
      <c r="I17" s="37">
        <v>26285</v>
      </c>
      <c r="J17" s="128">
        <v>5189</v>
      </c>
      <c r="K17" s="2"/>
      <c r="L17" s="2"/>
      <c r="M17" s="2"/>
      <c r="N17" s="13">
        <f>SUM(D17:J17)</f>
        <v>305954</v>
      </c>
      <c r="O17" s="8">
        <f>N17/N20</f>
        <v>0.0603829247728787</v>
      </c>
    </row>
    <row r="18" spans="1:15" ht="13.5" thickBot="1">
      <c r="A18" s="15" t="s">
        <v>120</v>
      </c>
      <c r="B18" s="15"/>
      <c r="C18" s="15"/>
      <c r="D18" s="34">
        <f>C9+D9+E9</f>
        <v>77929</v>
      </c>
      <c r="E18" s="34">
        <f>F9+G9+H9</f>
        <v>0</v>
      </c>
      <c r="F18" s="34">
        <f>I9+J9+K9</f>
        <v>3352</v>
      </c>
      <c r="G18" s="18"/>
      <c r="H18" s="18"/>
      <c r="I18" s="18">
        <v>7974</v>
      </c>
      <c r="J18" s="58"/>
      <c r="N18" s="13">
        <f>SUM(D18:M18)</f>
        <v>89255</v>
      </c>
      <c r="O18" s="8">
        <f>N18/N20</f>
        <v>0.0176153210959925</v>
      </c>
    </row>
    <row r="19" spans="1:15" ht="13.5" thickBot="1">
      <c r="A19" s="131" t="s">
        <v>152</v>
      </c>
      <c r="B19" s="15"/>
      <c r="C19" s="15"/>
      <c r="D19" s="34">
        <f>C10+D10+E10</f>
        <v>228369</v>
      </c>
      <c r="E19" s="34">
        <f>F10+G10+H10</f>
        <v>0</v>
      </c>
      <c r="F19" s="34">
        <f>I10+J10+K10</f>
        <v>0</v>
      </c>
      <c r="G19" s="18"/>
      <c r="H19" s="18">
        <v>30763</v>
      </c>
      <c r="I19" s="18">
        <v>66499</v>
      </c>
      <c r="J19" s="58"/>
      <c r="N19" s="13">
        <f>SUM(D19:M19)</f>
        <v>325631</v>
      </c>
      <c r="O19" s="8">
        <f>N19/N20</f>
        <v>0.06426636741705376</v>
      </c>
    </row>
    <row r="20" spans="1:15" ht="14.25" thickBot="1">
      <c r="A20" s="234" t="s">
        <v>26</v>
      </c>
      <c r="B20" s="235"/>
      <c r="C20" s="7"/>
      <c r="D20" s="129">
        <f>SUM(D15:D19)</f>
        <v>2338328</v>
      </c>
      <c r="E20" s="129">
        <f aca="true" t="shared" si="1" ref="E20:J20">SUM(E15:E19)</f>
        <v>688622</v>
      </c>
      <c r="F20" s="129">
        <f t="shared" si="1"/>
        <v>5009</v>
      </c>
      <c r="G20" s="129">
        <f t="shared" si="1"/>
        <v>1310177</v>
      </c>
      <c r="H20" s="129">
        <f t="shared" si="1"/>
        <v>142480</v>
      </c>
      <c r="I20" s="129">
        <f t="shared" si="1"/>
        <v>551236</v>
      </c>
      <c r="J20" s="129">
        <f t="shared" si="1"/>
        <v>31044</v>
      </c>
      <c r="K20" s="9"/>
      <c r="L20" s="9"/>
      <c r="M20" s="9"/>
      <c r="N20" s="170">
        <f>SUM(N15:N19)</f>
        <v>5066896</v>
      </c>
      <c r="O20" s="171"/>
    </row>
    <row r="21" spans="1:15" ht="16.5" customHeight="1" thickBot="1">
      <c r="A21" s="174"/>
      <c r="B21" s="175"/>
      <c r="C21" s="10"/>
      <c r="D21" s="38">
        <f aca="true" t="shared" si="2" ref="D21:J21">D20/$N$20</f>
        <v>0.46149121671334875</v>
      </c>
      <c r="E21" s="38">
        <f t="shared" si="2"/>
        <v>0.1359060853035073</v>
      </c>
      <c r="F21" s="38">
        <f t="shared" si="2"/>
        <v>0.0009885736750862857</v>
      </c>
      <c r="G21" s="38">
        <f t="shared" si="2"/>
        <v>0.25857586182941195</v>
      </c>
      <c r="H21" s="38">
        <f t="shared" si="2"/>
        <v>0.028119779841544016</v>
      </c>
      <c r="I21" s="38">
        <f t="shared" si="2"/>
        <v>0.10879165469352439</v>
      </c>
      <c r="J21" s="38">
        <f t="shared" si="2"/>
        <v>0.006126827943577291</v>
      </c>
      <c r="K21" s="10"/>
      <c r="L21" s="10"/>
      <c r="M21" s="10"/>
      <c r="N21" s="11"/>
      <c r="O21" s="12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9" customHeight="1" thickBot="1"/>
    <row r="24" spans="1:15" ht="15.75" customHeight="1" thickBot="1">
      <c r="A24" s="197" t="s">
        <v>27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97" t="s">
        <v>28</v>
      </c>
      <c r="L24" s="199"/>
      <c r="M24" s="28" t="s">
        <v>29</v>
      </c>
      <c r="O24" s="29" t="s">
        <v>30</v>
      </c>
    </row>
    <row r="25" ht="13.5" thickBot="1"/>
    <row r="26" spans="1:15" ht="13.5" thickBot="1">
      <c r="A26" s="133" t="s">
        <v>199</v>
      </c>
      <c r="B26" s="15"/>
      <c r="C26" s="15"/>
      <c r="D26" s="15"/>
      <c r="E26" s="15"/>
      <c r="F26" s="15"/>
      <c r="G26" s="15"/>
      <c r="H26" s="15"/>
      <c r="I26" s="15"/>
      <c r="J26" s="15"/>
      <c r="K26" s="200">
        <f>M26*O26</f>
        <v>1740180.64</v>
      </c>
      <c r="L26" s="201"/>
      <c r="M26" s="18">
        <v>1744</v>
      </c>
      <c r="N26" s="15"/>
      <c r="O26" s="19">
        <v>997.81</v>
      </c>
    </row>
    <row r="27" spans="1:15" ht="13.5" thickBot="1">
      <c r="A27" s="133" t="s">
        <v>200</v>
      </c>
      <c r="B27" s="16"/>
      <c r="C27" s="16"/>
      <c r="D27" s="16"/>
      <c r="E27" s="16"/>
      <c r="F27" s="16"/>
      <c r="G27" s="16"/>
      <c r="H27" s="16"/>
      <c r="I27" s="16"/>
      <c r="J27" s="16"/>
      <c r="K27" s="200">
        <f>O27*M27</f>
        <v>2605645.35</v>
      </c>
      <c r="L27" s="201"/>
      <c r="M27" s="34">
        <v>8757</v>
      </c>
      <c r="N27" s="16"/>
      <c r="O27" s="19">
        <v>297.55</v>
      </c>
    </row>
    <row r="28" spans="1:15" ht="13.5" thickBot="1">
      <c r="A28" s="133" t="s">
        <v>201</v>
      </c>
      <c r="B28" s="15"/>
      <c r="C28" s="15"/>
      <c r="D28" s="17"/>
      <c r="E28" s="15"/>
      <c r="F28" s="15"/>
      <c r="G28" s="15"/>
      <c r="H28" s="15"/>
      <c r="I28" s="15"/>
      <c r="J28" s="15"/>
      <c r="K28" s="200">
        <f>O28*M28</f>
        <v>305961.75</v>
      </c>
      <c r="L28" s="201"/>
      <c r="M28" s="18">
        <v>1615</v>
      </c>
      <c r="N28" s="15"/>
      <c r="O28" s="19">
        <v>189.45</v>
      </c>
    </row>
    <row r="29" spans="1:15" ht="13.5" thickBot="1">
      <c r="A29" s="133" t="s">
        <v>202</v>
      </c>
      <c r="B29" s="16"/>
      <c r="C29" s="16"/>
      <c r="D29" s="16"/>
      <c r="E29" s="16"/>
      <c r="F29" s="16"/>
      <c r="G29" s="16"/>
      <c r="H29" s="16"/>
      <c r="I29" s="16"/>
      <c r="J29" s="16"/>
      <c r="K29" s="200">
        <f>O29*M29</f>
        <v>89301.68</v>
      </c>
      <c r="L29" s="201"/>
      <c r="M29" s="34">
        <v>884</v>
      </c>
      <c r="N29" s="16"/>
      <c r="O29" s="19">
        <v>101.02</v>
      </c>
    </row>
    <row r="30" spans="1:15" ht="13.5" thickBot="1">
      <c r="A30" s="133" t="s">
        <v>203</v>
      </c>
      <c r="B30" s="15"/>
      <c r="C30" s="15"/>
      <c r="D30" s="15"/>
      <c r="E30" s="15"/>
      <c r="F30" s="15"/>
      <c r="G30" s="15"/>
      <c r="H30" s="15"/>
      <c r="I30" s="15"/>
      <c r="J30" s="15"/>
      <c r="K30" s="200">
        <f>O30*M30</f>
        <v>325620.48</v>
      </c>
      <c r="L30" s="201"/>
      <c r="M30" s="18">
        <v>2432</v>
      </c>
      <c r="N30" s="15"/>
      <c r="O30" s="134">
        <v>133.89</v>
      </c>
    </row>
    <row r="31" spans="8:12" ht="13.5" thickBot="1">
      <c r="H31" t="s">
        <v>31</v>
      </c>
      <c r="K31" s="213">
        <f>SUM(K26:L30)</f>
        <v>5066709.9</v>
      </c>
      <c r="L31" s="214"/>
    </row>
    <row r="36" ht="12.75">
      <c r="H36" t="s">
        <v>32</v>
      </c>
    </row>
  </sheetData>
  <sheetProtection/>
  <mergeCells count="22">
    <mergeCell ref="K31:L31"/>
    <mergeCell ref="K30:L30"/>
    <mergeCell ref="K29:L29"/>
    <mergeCell ref="K26:L26"/>
    <mergeCell ref="K27:L27"/>
    <mergeCell ref="K28:L28"/>
    <mergeCell ref="N20:O20"/>
    <mergeCell ref="A20:B21"/>
    <mergeCell ref="F4:H4"/>
    <mergeCell ref="I4:K4"/>
    <mergeCell ref="A4:B5"/>
    <mergeCell ref="C4:E4"/>
    <mergeCell ref="B2:I2"/>
    <mergeCell ref="O13:O14"/>
    <mergeCell ref="J2:L2"/>
    <mergeCell ref="A24:J24"/>
    <mergeCell ref="K24:L24"/>
    <mergeCell ref="L4:N4"/>
    <mergeCell ref="O4:O5"/>
    <mergeCell ref="A13:C14"/>
    <mergeCell ref="H13:J13"/>
    <mergeCell ref="N13:N1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M28" sqref="M28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42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43</v>
      </c>
      <c r="B6" s="15"/>
      <c r="C6" s="50">
        <v>172745</v>
      </c>
      <c r="D6" s="18">
        <v>58737</v>
      </c>
      <c r="E6" s="18">
        <v>16560</v>
      </c>
      <c r="F6" s="18">
        <v>176</v>
      </c>
      <c r="G6" s="18">
        <v>4166</v>
      </c>
      <c r="H6" s="18">
        <v>14361</v>
      </c>
      <c r="I6" s="18">
        <v>16942</v>
      </c>
      <c r="J6" s="18"/>
      <c r="K6" s="18"/>
      <c r="L6" s="18">
        <v>14091</v>
      </c>
      <c r="M6" s="18"/>
      <c r="N6" s="18"/>
      <c r="O6" s="32">
        <f>SUM(C6:N6)</f>
        <v>297778</v>
      </c>
    </row>
    <row r="7" spans="1:15" ht="13.5" thickBot="1">
      <c r="A7" s="3" t="s">
        <v>44</v>
      </c>
      <c r="B7" s="3"/>
      <c r="C7" s="44">
        <v>213981</v>
      </c>
      <c r="D7" s="44">
        <v>156162</v>
      </c>
      <c r="E7" s="44">
        <v>1967</v>
      </c>
      <c r="F7" s="44">
        <v>360</v>
      </c>
      <c r="G7" s="44">
        <v>22106</v>
      </c>
      <c r="H7" s="44">
        <v>77460</v>
      </c>
      <c r="I7" s="44"/>
      <c r="J7" s="44"/>
      <c r="K7" s="44"/>
      <c r="L7" s="44"/>
      <c r="M7" s="44"/>
      <c r="N7" s="44">
        <v>589794</v>
      </c>
      <c r="O7" s="32">
        <f>SUM(C7:N7)</f>
        <v>1061830</v>
      </c>
    </row>
    <row r="8" spans="1:15" ht="18.75" customHeight="1" thickBot="1">
      <c r="A8" s="48" t="s">
        <v>18</v>
      </c>
      <c r="B8" s="49"/>
      <c r="C8" s="45">
        <f aca="true" t="shared" si="0" ref="C8:H8">SUM(C6:C7)</f>
        <v>386726</v>
      </c>
      <c r="D8" s="46">
        <f t="shared" si="0"/>
        <v>214899</v>
      </c>
      <c r="E8" s="46">
        <f t="shared" si="0"/>
        <v>18527</v>
      </c>
      <c r="F8" s="46">
        <f t="shared" si="0"/>
        <v>536</v>
      </c>
      <c r="G8" s="46">
        <f t="shared" si="0"/>
        <v>26272</v>
      </c>
      <c r="H8" s="46">
        <f t="shared" si="0"/>
        <v>91821</v>
      </c>
      <c r="I8" s="46">
        <f>SUM(I6:I7)</f>
        <v>16942</v>
      </c>
      <c r="J8" s="46"/>
      <c r="K8" s="46"/>
      <c r="L8" s="46">
        <f>SUM(L6:L7)</f>
        <v>14091</v>
      </c>
      <c r="M8" s="46"/>
      <c r="N8" s="47">
        <f>SUM(N6:N7)</f>
        <v>589794</v>
      </c>
      <c r="O8" s="33">
        <f>SUM(O6:O7)</f>
        <v>1359608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178" t="s">
        <v>19</v>
      </c>
      <c r="B10" s="179"/>
      <c r="C10" s="180"/>
      <c r="D10" s="67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181"/>
      <c r="B11" s="182"/>
      <c r="C11" s="183"/>
      <c r="D11" s="24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6" t="s">
        <v>43</v>
      </c>
      <c r="B12" s="16"/>
      <c r="C12" s="16"/>
      <c r="D12" s="34">
        <f>C6+D6+E6</f>
        <v>248042</v>
      </c>
      <c r="E12" s="34">
        <f>F6+G6+H6</f>
        <v>18703</v>
      </c>
      <c r="F12" s="34">
        <f>I6+J6+K6</f>
        <v>16942</v>
      </c>
      <c r="G12" s="34">
        <f>L6+M6+N6</f>
        <v>14091</v>
      </c>
      <c r="H12" s="34">
        <v>4524</v>
      </c>
      <c r="I12" s="34">
        <v>68954</v>
      </c>
      <c r="J12" s="66">
        <v>620435</v>
      </c>
      <c r="N12" s="13">
        <f>SUM(D12:M12)</f>
        <v>991691</v>
      </c>
      <c r="O12" s="8">
        <f>N12/N14</f>
        <v>0.4619318494117384</v>
      </c>
    </row>
    <row r="13" spans="1:15" ht="13.5" thickBot="1">
      <c r="A13" s="3" t="s">
        <v>44</v>
      </c>
      <c r="D13" s="34">
        <f>C7+D7+E7</f>
        <v>372110</v>
      </c>
      <c r="E13" s="34">
        <f>F7+G7+H7</f>
        <v>99926</v>
      </c>
      <c r="F13" s="34">
        <f>I7+J7+K7</f>
        <v>0</v>
      </c>
      <c r="G13" s="34">
        <f>L7+M7+N7</f>
        <v>589794</v>
      </c>
      <c r="H13" s="37">
        <v>12411</v>
      </c>
      <c r="I13" s="37">
        <v>58618</v>
      </c>
      <c r="J13" s="59">
        <v>22284</v>
      </c>
      <c r="K13" s="2"/>
      <c r="L13" s="2"/>
      <c r="M13" s="2"/>
      <c r="N13" s="13">
        <f>SUM(D13:M13)</f>
        <v>1155143</v>
      </c>
      <c r="O13" s="8">
        <f>N13/N14</f>
        <v>0.5380681505882616</v>
      </c>
    </row>
    <row r="14" spans="1:15" ht="14.25" thickBot="1">
      <c r="A14" s="172" t="s">
        <v>26</v>
      </c>
      <c r="B14" s="173"/>
      <c r="C14" s="9"/>
      <c r="D14" s="51">
        <f aca="true" t="shared" si="1" ref="D14:J14">SUM(D12:D13)</f>
        <v>620152</v>
      </c>
      <c r="E14" s="51">
        <f t="shared" si="1"/>
        <v>118629</v>
      </c>
      <c r="F14" s="51">
        <f t="shared" si="1"/>
        <v>16942</v>
      </c>
      <c r="G14" s="51">
        <f t="shared" si="1"/>
        <v>603885</v>
      </c>
      <c r="H14" s="51">
        <f t="shared" si="1"/>
        <v>16935</v>
      </c>
      <c r="I14" s="51">
        <f t="shared" si="1"/>
        <v>127572</v>
      </c>
      <c r="J14" s="51">
        <f t="shared" si="1"/>
        <v>642719</v>
      </c>
      <c r="K14" s="9"/>
      <c r="L14" s="9"/>
      <c r="M14" s="9"/>
      <c r="N14" s="170">
        <f>SUM(N12:N13)</f>
        <v>2146834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0.28886816586657377</v>
      </c>
      <c r="E15" s="38">
        <f t="shared" si="2"/>
        <v>0.055257649170825505</v>
      </c>
      <c r="F15" s="38">
        <f t="shared" si="2"/>
        <v>0.007891620870547048</v>
      </c>
      <c r="G15" s="38">
        <f t="shared" si="2"/>
        <v>0.2812909614809529</v>
      </c>
      <c r="H15" s="38">
        <f t="shared" si="2"/>
        <v>0.007888360255147813</v>
      </c>
      <c r="I15" s="38">
        <f t="shared" si="2"/>
        <v>0.0594233182444474</v>
      </c>
      <c r="J15" s="38">
        <f t="shared" si="2"/>
        <v>0.2993799241115056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204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991654.2</v>
      </c>
      <c r="L20" s="201"/>
      <c r="M20" s="18">
        <v>3060</v>
      </c>
      <c r="N20" s="15"/>
      <c r="O20" s="19">
        <v>324.07</v>
      </c>
    </row>
    <row r="21" spans="1:15" ht="13.5" thickBot="1">
      <c r="A21" s="133" t="s">
        <v>205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1155081.06</v>
      </c>
      <c r="L21" s="201"/>
      <c r="M21" s="34">
        <v>7182</v>
      </c>
      <c r="N21" s="16"/>
      <c r="O21" s="19">
        <v>160.83</v>
      </c>
    </row>
    <row r="22" spans="8:15" ht="13.5" thickBot="1">
      <c r="H22" t="s">
        <v>31</v>
      </c>
      <c r="K22" s="213">
        <f>SUM(K20:K21)</f>
        <v>2146735.26</v>
      </c>
      <c r="L22" s="214"/>
      <c r="M22" s="2"/>
      <c r="O22" s="1"/>
    </row>
    <row r="31" ht="12.75">
      <c r="H31" t="s">
        <v>32</v>
      </c>
    </row>
  </sheetData>
  <sheetProtection/>
  <mergeCells count="19">
    <mergeCell ref="J2:L2"/>
    <mergeCell ref="L4:N4"/>
    <mergeCell ref="B2:I2"/>
    <mergeCell ref="N14:O14"/>
    <mergeCell ref="A14:B15"/>
    <mergeCell ref="A10:C11"/>
    <mergeCell ref="K22:L22"/>
    <mergeCell ref="K20:L20"/>
    <mergeCell ref="K21:L21"/>
    <mergeCell ref="O4:O5"/>
    <mergeCell ref="O10:O11"/>
    <mergeCell ref="N10:N11"/>
    <mergeCell ref="A18:J18"/>
    <mergeCell ref="I4:K4"/>
    <mergeCell ref="C4:E4"/>
    <mergeCell ref="H10:J10"/>
    <mergeCell ref="A4:B5"/>
    <mergeCell ref="K18:L18"/>
    <mergeCell ref="F4:H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214</v>
      </c>
      <c r="C2" s="168"/>
      <c r="D2" s="168"/>
      <c r="E2" s="168"/>
      <c r="F2" s="168"/>
      <c r="G2" s="168"/>
      <c r="H2" s="168"/>
      <c r="I2" s="169"/>
      <c r="J2" s="161" t="s">
        <v>62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8.75" customHeight="1" thickBot="1">
      <c r="A6" s="15" t="s">
        <v>63</v>
      </c>
      <c r="B6" s="15"/>
      <c r="C6" s="50">
        <v>383083</v>
      </c>
      <c r="D6" s="18">
        <v>508119</v>
      </c>
      <c r="E6" s="18">
        <v>12500</v>
      </c>
      <c r="F6" s="18">
        <v>1324</v>
      </c>
      <c r="G6" s="18">
        <v>102616</v>
      </c>
      <c r="H6" s="18">
        <v>59944</v>
      </c>
      <c r="I6" s="18">
        <v>42653</v>
      </c>
      <c r="J6" s="18"/>
      <c r="K6" s="18">
        <v>48287.86</v>
      </c>
      <c r="L6" s="18"/>
      <c r="M6" s="18">
        <v>24720</v>
      </c>
      <c r="N6" s="18">
        <v>140959</v>
      </c>
      <c r="O6" s="32">
        <f>SUM(C6:N6)</f>
        <v>1324205.86</v>
      </c>
    </row>
    <row r="7" spans="1:15" ht="18.75" customHeight="1" thickBot="1">
      <c r="A7" s="48" t="s">
        <v>18</v>
      </c>
      <c r="B7" s="49"/>
      <c r="C7" s="45">
        <f>SUM(C6:C6)</f>
        <v>383083</v>
      </c>
      <c r="D7" s="46">
        <f>SUM(D6:D6)</f>
        <v>508119</v>
      </c>
      <c r="E7" s="46">
        <f>SUM(E6)</f>
        <v>12500</v>
      </c>
      <c r="F7" s="46">
        <f>SUM(F6:F6)</f>
        <v>1324</v>
      </c>
      <c r="G7" s="46">
        <f>SUM(G6:G6)</f>
        <v>102616</v>
      </c>
      <c r="H7" s="46">
        <f>SUM(H6:H6)</f>
        <v>59944</v>
      </c>
      <c r="I7" s="46">
        <f>SUM(I6:I6)</f>
        <v>42653</v>
      </c>
      <c r="J7" s="46"/>
      <c r="K7" s="46">
        <f>SUM(K6)</f>
        <v>48287.86</v>
      </c>
      <c r="L7" s="46"/>
      <c r="M7" s="46">
        <f>SUM(M6:M6)</f>
        <v>24720</v>
      </c>
      <c r="N7" s="47">
        <f>SUM(N6:N6)</f>
        <v>140959</v>
      </c>
      <c r="O7" s="33">
        <f>SUM(O6:O6)</f>
        <v>1324205.86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6.5" customHeight="1" thickBot="1">
      <c r="A11" s="15" t="s">
        <v>63</v>
      </c>
      <c r="B11" s="16"/>
      <c r="C11" s="16"/>
      <c r="D11" s="34">
        <f>C6+D6+E6</f>
        <v>903702</v>
      </c>
      <c r="E11" s="34">
        <f>F6+G6+H6</f>
        <v>163884</v>
      </c>
      <c r="F11" s="34">
        <f>I6+J6+K6</f>
        <v>90940.86</v>
      </c>
      <c r="G11" s="34">
        <f>L6+M6+N6</f>
        <v>165679</v>
      </c>
      <c r="H11" s="34">
        <v>11939</v>
      </c>
      <c r="I11" s="34">
        <v>174151</v>
      </c>
      <c r="J11" s="66"/>
      <c r="N11" s="13">
        <f>SUM(D11:M11)</f>
        <v>1510295.86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 aca="true" t="shared" si="0" ref="D12:I12">SUM(D11:D11)</f>
        <v>903702</v>
      </c>
      <c r="E12" s="51">
        <f t="shared" si="0"/>
        <v>163884</v>
      </c>
      <c r="F12" s="51">
        <f t="shared" si="0"/>
        <v>90940.86</v>
      </c>
      <c r="G12" s="51">
        <f t="shared" si="0"/>
        <v>165679</v>
      </c>
      <c r="H12" s="51">
        <f t="shared" si="0"/>
        <v>11939</v>
      </c>
      <c r="I12" s="51">
        <f t="shared" si="0"/>
        <v>174151</v>
      </c>
      <c r="J12" s="51"/>
      <c r="K12" s="9"/>
      <c r="L12" s="9"/>
      <c r="M12" s="9"/>
      <c r="N12" s="170">
        <f>SUM(N11:N11)</f>
        <v>1510295.86</v>
      </c>
      <c r="O12" s="171"/>
    </row>
    <row r="13" spans="1:15" ht="16.5" customHeight="1" thickBot="1">
      <c r="A13" s="174"/>
      <c r="B13" s="175"/>
      <c r="C13" s="10"/>
      <c r="D13" s="38">
        <f aca="true" t="shared" si="1" ref="D13:I13">D12/$N$12</f>
        <v>0.5983609065842238</v>
      </c>
      <c r="E13" s="38">
        <f t="shared" si="1"/>
        <v>0.10851118932418975</v>
      </c>
      <c r="F13" s="38">
        <f t="shared" si="1"/>
        <v>0.060213937155333255</v>
      </c>
      <c r="G13" s="38">
        <f t="shared" si="1"/>
        <v>0.1096996981770181</v>
      </c>
      <c r="H13" s="38">
        <f t="shared" si="1"/>
        <v>0.007905073645636557</v>
      </c>
      <c r="I13" s="38">
        <f t="shared" si="1"/>
        <v>0.11530919511359847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8" spans="1:15" ht="12.75">
      <c r="A18" s="133" t="s">
        <v>206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1510277.3068</v>
      </c>
      <c r="L18" s="201"/>
      <c r="M18" s="18">
        <v>12240.86</v>
      </c>
      <c r="N18" s="15"/>
      <c r="O18" s="91">
        <v>123.38</v>
      </c>
    </row>
    <row r="26" ht="12.75">
      <c r="H26" t="s">
        <v>32</v>
      </c>
    </row>
  </sheetData>
  <sheetProtection/>
  <mergeCells count="17">
    <mergeCell ref="O4:O5"/>
    <mergeCell ref="A9:C10"/>
    <mergeCell ref="H9:J9"/>
    <mergeCell ref="N9:N10"/>
    <mergeCell ref="O9:O10"/>
    <mergeCell ref="A4:B5"/>
    <mergeCell ref="C4:E4"/>
    <mergeCell ref="B2:I2"/>
    <mergeCell ref="N12:O12"/>
    <mergeCell ref="A12:B13"/>
    <mergeCell ref="F4:H4"/>
    <mergeCell ref="I4:K4"/>
    <mergeCell ref="K18:L18"/>
    <mergeCell ref="A16:J16"/>
    <mergeCell ref="K16:L16"/>
    <mergeCell ref="J2:L2"/>
    <mergeCell ref="L4:N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N30" sqref="N30"/>
    </sheetView>
  </sheetViews>
  <sheetFormatPr defaultColWidth="11.421875" defaultRowHeight="12.75"/>
  <cols>
    <col min="2" max="2" width="18.851562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214</v>
      </c>
      <c r="C2" s="168"/>
      <c r="D2" s="168"/>
      <c r="E2" s="168"/>
      <c r="F2" s="168"/>
      <c r="G2" s="168"/>
      <c r="H2" s="168"/>
      <c r="I2" s="169"/>
      <c r="J2" s="161" t="s">
        <v>64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2.75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5.75" customHeight="1">
      <c r="A6" s="240" t="s">
        <v>215</v>
      </c>
      <c r="B6" s="242"/>
      <c r="C6" s="141">
        <v>138498</v>
      </c>
      <c r="D6" s="141">
        <v>93242</v>
      </c>
      <c r="E6" s="140"/>
      <c r="F6" s="140"/>
      <c r="G6" s="141">
        <v>10937</v>
      </c>
      <c r="H6" s="141"/>
      <c r="I6" s="141"/>
      <c r="J6" s="141"/>
      <c r="K6" s="141"/>
      <c r="L6" s="141">
        <v>383560</v>
      </c>
      <c r="M6" s="141"/>
      <c r="N6" s="141"/>
      <c r="O6" s="142">
        <f>SUM(C6:N6)</f>
        <v>626237</v>
      </c>
    </row>
    <row r="7" spans="1:15" ht="13.5" thickBot="1">
      <c r="A7" s="16" t="s">
        <v>65</v>
      </c>
      <c r="B7" s="16"/>
      <c r="C7" s="111">
        <v>837284</v>
      </c>
      <c r="D7" s="34">
        <v>2255280</v>
      </c>
      <c r="E7" s="34">
        <v>21862</v>
      </c>
      <c r="F7" s="34">
        <v>14481</v>
      </c>
      <c r="G7" s="34">
        <v>521576</v>
      </c>
      <c r="H7" s="34">
        <v>344699</v>
      </c>
      <c r="I7" s="34">
        <v>36279</v>
      </c>
      <c r="J7" s="34"/>
      <c r="K7" s="34"/>
      <c r="L7" s="34"/>
      <c r="M7" s="34"/>
      <c r="N7" s="34">
        <v>4678</v>
      </c>
      <c r="O7" s="87">
        <f>SUM(C7:N7)</f>
        <v>4036139</v>
      </c>
    </row>
    <row r="8" spans="1:15" ht="18.75" customHeight="1" thickBot="1">
      <c r="A8" s="48" t="s">
        <v>18</v>
      </c>
      <c r="B8" s="49"/>
      <c r="C8" s="45">
        <f>SUM(C6:C7)</f>
        <v>975782</v>
      </c>
      <c r="D8" s="45">
        <f aca="true" t="shared" si="0" ref="D8:I8">SUM(D6:D7)</f>
        <v>2348522</v>
      </c>
      <c r="E8" s="45">
        <f t="shared" si="0"/>
        <v>21862</v>
      </c>
      <c r="F8" s="45">
        <f t="shared" si="0"/>
        <v>14481</v>
      </c>
      <c r="G8" s="45">
        <f t="shared" si="0"/>
        <v>532513</v>
      </c>
      <c r="H8" s="45">
        <f t="shared" si="0"/>
        <v>344699</v>
      </c>
      <c r="I8" s="45">
        <f t="shared" si="0"/>
        <v>36279</v>
      </c>
      <c r="J8" s="46"/>
      <c r="K8" s="46"/>
      <c r="L8" s="46">
        <f>SUM(L6:L7)</f>
        <v>383560</v>
      </c>
      <c r="M8" s="46"/>
      <c r="N8" s="47">
        <f>SUM(N7:N7)</f>
        <v>4678</v>
      </c>
      <c r="O8" s="33">
        <f>SUM(O6:O7)</f>
        <v>4662376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178" t="s">
        <v>19</v>
      </c>
      <c r="B10" s="179"/>
      <c r="C10" s="180"/>
      <c r="D10" s="67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181"/>
      <c r="B11" s="182"/>
      <c r="C11" s="236"/>
      <c r="D11" s="54" t="s">
        <v>1</v>
      </c>
      <c r="E11" s="54" t="s">
        <v>2</v>
      </c>
      <c r="F11" s="55" t="s">
        <v>20</v>
      </c>
      <c r="G11" s="56" t="s">
        <v>4</v>
      </c>
      <c r="H11" s="57" t="s">
        <v>22</v>
      </c>
      <c r="I11" s="57" t="s">
        <v>23</v>
      </c>
      <c r="J11" s="57" t="s">
        <v>24</v>
      </c>
      <c r="N11" s="237"/>
      <c r="O11" s="238"/>
    </row>
    <row r="12" spans="1:15" ht="13.5" thickBot="1">
      <c r="A12" s="240" t="s">
        <v>215</v>
      </c>
      <c r="B12" s="241"/>
      <c r="C12" s="143"/>
      <c r="D12" s="144">
        <f>C6+D6+E6</f>
        <v>231740</v>
      </c>
      <c r="E12" s="144">
        <f>F6+G6+H6</f>
        <v>10937</v>
      </c>
      <c r="F12" s="144">
        <f>I6+J6+K6</f>
        <v>0</v>
      </c>
      <c r="G12" s="144">
        <f>L6+M6+N6</f>
        <v>383560</v>
      </c>
      <c r="H12" s="144">
        <v>4958</v>
      </c>
      <c r="I12" s="144">
        <v>25265</v>
      </c>
      <c r="J12" s="145"/>
      <c r="N12" s="146">
        <f>SUM(D12:J12)</f>
        <v>656460</v>
      </c>
      <c r="O12" s="149">
        <f>N12/N14</f>
        <v>0.1177298508281764</v>
      </c>
    </row>
    <row r="13" spans="1:15" ht="13.5" thickBot="1">
      <c r="A13" s="15" t="s">
        <v>65</v>
      </c>
      <c r="B13" s="16"/>
      <c r="C13" s="16"/>
      <c r="D13" s="34">
        <f>C7+D7+E7</f>
        <v>3114426</v>
      </c>
      <c r="E13" s="34">
        <f>F7+G7+H7</f>
        <v>880756</v>
      </c>
      <c r="F13" s="34">
        <f>I7+J7+K7</f>
        <v>36279</v>
      </c>
      <c r="G13" s="34">
        <f>L7+M7+N7</f>
        <v>4678</v>
      </c>
      <c r="H13" s="34">
        <v>110774</v>
      </c>
      <c r="I13" s="34">
        <v>772613</v>
      </c>
      <c r="J13" s="65"/>
      <c r="N13" s="147">
        <f>SUM(D13:M13)</f>
        <v>4919526</v>
      </c>
      <c r="O13" s="148">
        <f>N13/N14</f>
        <v>0.8822701491718236</v>
      </c>
    </row>
    <row r="14" spans="1:15" ht="14.25" thickBot="1">
      <c r="A14" s="172" t="s">
        <v>26</v>
      </c>
      <c r="B14" s="173"/>
      <c r="C14" s="9"/>
      <c r="D14" s="51">
        <f aca="true" t="shared" si="1" ref="D14:I14">SUM(D12:D13)</f>
        <v>3346166</v>
      </c>
      <c r="E14" s="51">
        <f t="shared" si="1"/>
        <v>891693</v>
      </c>
      <c r="F14" s="51">
        <f t="shared" si="1"/>
        <v>36279</v>
      </c>
      <c r="G14" s="51">
        <f t="shared" si="1"/>
        <v>388238</v>
      </c>
      <c r="H14" s="51">
        <f t="shared" si="1"/>
        <v>115732</v>
      </c>
      <c r="I14" s="51">
        <f t="shared" si="1"/>
        <v>797878</v>
      </c>
      <c r="J14" s="51"/>
      <c r="K14" s="9"/>
      <c r="L14" s="9"/>
      <c r="M14" s="9"/>
      <c r="N14" s="170">
        <f>SUM(N12:N13)</f>
        <v>5575986</v>
      </c>
      <c r="O14" s="239"/>
    </row>
    <row r="15" spans="1:15" ht="16.5" customHeight="1" thickBot="1">
      <c r="A15" s="174"/>
      <c r="B15" s="175"/>
      <c r="C15" s="10"/>
      <c r="D15" s="38">
        <f aca="true" t="shared" si="2" ref="D15:I15">D14/$N$14</f>
        <v>0.6001030131711235</v>
      </c>
      <c r="E15" s="38">
        <f t="shared" si="2"/>
        <v>0.15991664971899142</v>
      </c>
      <c r="F15" s="38">
        <f t="shared" si="2"/>
        <v>0.006506293236747725</v>
      </c>
      <c r="G15" s="38">
        <f t="shared" si="2"/>
        <v>0.06962678887644266</v>
      </c>
      <c r="H15" s="38">
        <f t="shared" si="2"/>
        <v>0.020755432312778405</v>
      </c>
      <c r="I15" s="38">
        <f t="shared" si="2"/>
        <v>0.14309182268391635</v>
      </c>
      <c r="J15" s="38"/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spans="1:15" ht="15.75" customHeight="1" thickBo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  <c r="N19" s="110"/>
      <c r="O19" s="154"/>
    </row>
    <row r="20" spans="1:15" ht="12.75">
      <c r="A20" s="98" t="s">
        <v>217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656460</v>
      </c>
      <c r="L20" s="200"/>
      <c r="M20" s="17">
        <v>175</v>
      </c>
      <c r="N20" s="15"/>
      <c r="O20" s="157">
        <v>3751.2</v>
      </c>
    </row>
    <row r="21" spans="1:15" ht="13.5" thickBot="1">
      <c r="A21" s="156" t="s">
        <v>207</v>
      </c>
      <c r="B21" s="16"/>
      <c r="C21" s="16"/>
      <c r="D21" s="16"/>
      <c r="E21" s="16"/>
      <c r="F21" s="16"/>
      <c r="G21" s="16"/>
      <c r="H21" s="16"/>
      <c r="I21" s="16"/>
      <c r="J21" s="16"/>
      <c r="K21" s="211">
        <f>M21*O21</f>
        <v>4919521.76</v>
      </c>
      <c r="L21" s="212"/>
      <c r="M21" s="34">
        <v>2908</v>
      </c>
      <c r="N21" s="16"/>
      <c r="O21" s="155">
        <v>1691.72</v>
      </c>
    </row>
    <row r="22" spans="8:15" ht="13.5" thickBot="1">
      <c r="H22" t="s">
        <v>31</v>
      </c>
      <c r="K22" s="213">
        <f>SUM(K20:L21)</f>
        <v>5575981.76</v>
      </c>
      <c r="L22" s="214"/>
      <c r="M22" s="2"/>
      <c r="O22" s="1"/>
    </row>
    <row r="31" ht="12.75">
      <c r="H31" t="s">
        <v>32</v>
      </c>
    </row>
  </sheetData>
  <sheetProtection/>
  <mergeCells count="21">
    <mergeCell ref="K22:L22"/>
    <mergeCell ref="K21:L21"/>
    <mergeCell ref="A18:J18"/>
    <mergeCell ref="K18:L18"/>
    <mergeCell ref="A6:B6"/>
    <mergeCell ref="A4:B5"/>
    <mergeCell ref="K20:L20"/>
    <mergeCell ref="N14:O14"/>
    <mergeCell ref="A14:B15"/>
    <mergeCell ref="F4:H4"/>
    <mergeCell ref="I4:K4"/>
    <mergeCell ref="C4:E4"/>
    <mergeCell ref="A12:B12"/>
    <mergeCell ref="B2:I2"/>
    <mergeCell ref="J2:L2"/>
    <mergeCell ref="L4:N4"/>
    <mergeCell ref="O4:O5"/>
    <mergeCell ref="A10:C11"/>
    <mergeCell ref="H10:J10"/>
    <mergeCell ref="N10:N11"/>
    <mergeCell ref="O10:O11"/>
  </mergeCells>
  <printOptions/>
  <pageMargins left="0.75" right="0.75" top="1" bottom="1" header="0" footer="0"/>
  <pageSetup fitToHeight="0" fitToWidth="1" horizontalDpi="600" verticalDpi="600" orientation="landscape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243" t="s">
        <v>66</v>
      </c>
      <c r="K2" s="244"/>
      <c r="L2" s="245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67</v>
      </c>
      <c r="B6" s="15"/>
      <c r="C6" s="50">
        <v>17035.69</v>
      </c>
      <c r="D6" s="18"/>
      <c r="E6" s="18"/>
      <c r="F6" s="18"/>
      <c r="G6" s="18"/>
      <c r="H6" s="18">
        <v>3722</v>
      </c>
      <c r="I6" s="18">
        <v>220</v>
      </c>
      <c r="J6" s="18"/>
      <c r="K6" s="18"/>
      <c r="L6" s="18"/>
      <c r="M6" s="18"/>
      <c r="N6" s="18">
        <v>5152</v>
      </c>
      <c r="O6" s="32">
        <f>SUM(C6:N6)</f>
        <v>26129.69</v>
      </c>
    </row>
    <row r="7" spans="1:15" ht="18.75" customHeight="1" thickBot="1">
      <c r="A7" s="48" t="s">
        <v>18</v>
      </c>
      <c r="B7" s="49"/>
      <c r="C7" s="45">
        <f>SUM(C6:C6)</f>
        <v>17035.69</v>
      </c>
      <c r="D7" s="45"/>
      <c r="E7" s="46"/>
      <c r="F7" s="46"/>
      <c r="G7" s="46"/>
      <c r="H7" s="46">
        <f>SUM(H6:H6)</f>
        <v>3722</v>
      </c>
      <c r="I7" s="46">
        <f>SUM(I6:I6)</f>
        <v>220</v>
      </c>
      <c r="J7" s="46"/>
      <c r="K7" s="46"/>
      <c r="L7" s="46"/>
      <c r="M7" s="46"/>
      <c r="N7" s="47">
        <f>SUM(N6)</f>
        <v>5152</v>
      </c>
      <c r="O7" s="33">
        <f>SUM(O6:O6)</f>
        <v>26129.69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67</v>
      </c>
      <c r="B11" s="16"/>
      <c r="C11" s="16"/>
      <c r="D11" s="34">
        <f>C6+D6+E6</f>
        <v>17035.69</v>
      </c>
      <c r="E11" s="34">
        <f>F6+G6+H6</f>
        <v>3722</v>
      </c>
      <c r="F11" s="34">
        <f>I6+J6+K6</f>
        <v>220</v>
      </c>
      <c r="G11" s="34">
        <f>L6+M6+N6</f>
        <v>5152</v>
      </c>
      <c r="H11" s="34">
        <v>785</v>
      </c>
      <c r="I11" s="34">
        <v>10121</v>
      </c>
      <c r="J11" s="66">
        <v>186155</v>
      </c>
      <c r="N11" s="13">
        <f>SUM(D11:M11)</f>
        <v>223190.69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 aca="true" t="shared" si="0" ref="D12:I12">SUM(D11:D11)</f>
        <v>17035.69</v>
      </c>
      <c r="E12" s="51">
        <f t="shared" si="0"/>
        <v>3722</v>
      </c>
      <c r="F12" s="51">
        <f t="shared" si="0"/>
        <v>220</v>
      </c>
      <c r="G12" s="51">
        <f t="shared" si="0"/>
        <v>5152</v>
      </c>
      <c r="H12" s="51">
        <f t="shared" si="0"/>
        <v>785</v>
      </c>
      <c r="I12" s="51">
        <f t="shared" si="0"/>
        <v>10121</v>
      </c>
      <c r="J12" s="51">
        <f>SUM(J11)</f>
        <v>186155</v>
      </c>
      <c r="K12" s="9"/>
      <c r="L12" s="9"/>
      <c r="M12" s="9"/>
      <c r="N12" s="170">
        <f>SUM(N11:N11)</f>
        <v>223190.69</v>
      </c>
      <c r="O12" s="171"/>
    </row>
    <row r="13" spans="1:15" ht="16.5" customHeight="1" thickBot="1">
      <c r="A13" s="174"/>
      <c r="B13" s="175"/>
      <c r="C13" s="10"/>
      <c r="D13" s="38">
        <f aca="true" t="shared" si="1" ref="D13:J13">D12/$N$12</f>
        <v>0.07632795973703024</v>
      </c>
      <c r="E13" s="38">
        <f t="shared" si="1"/>
        <v>0.0166763228340752</v>
      </c>
      <c r="F13" s="38">
        <f t="shared" si="1"/>
        <v>0.000985704197607884</v>
      </c>
      <c r="G13" s="38">
        <f t="shared" si="1"/>
        <v>0.02308340011852645</v>
      </c>
      <c r="H13" s="38">
        <f t="shared" si="1"/>
        <v>0.00351717179600995</v>
      </c>
      <c r="I13" s="38">
        <f t="shared" si="1"/>
        <v>0.04534687356358816</v>
      </c>
      <c r="J13" s="38">
        <f t="shared" si="1"/>
        <v>0.8340625677531621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4" t="s">
        <v>208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223190.38999999998</v>
      </c>
      <c r="L18" s="201"/>
      <c r="M18" s="18">
        <v>713</v>
      </c>
      <c r="N18" s="15"/>
      <c r="O18" s="68">
        <v>313.03</v>
      </c>
    </row>
    <row r="19" spans="8:15" ht="13.5" thickBot="1">
      <c r="H19" t="s">
        <v>31</v>
      </c>
      <c r="K19" s="213">
        <f>SUM(K18:K18)</f>
        <v>223190.38999999998</v>
      </c>
      <c r="L19" s="214"/>
      <c r="M19" s="2"/>
      <c r="O19" s="1"/>
    </row>
    <row r="21" spans="1:5" ht="12.75">
      <c r="A21" s="248" t="s">
        <v>218</v>
      </c>
      <c r="B21" s="248"/>
      <c r="C21" s="248"/>
      <c r="D21" s="248"/>
      <c r="E21" s="248"/>
    </row>
    <row r="28" ht="12.75">
      <c r="H28" t="s">
        <v>32</v>
      </c>
    </row>
  </sheetData>
  <sheetProtection/>
  <mergeCells count="19">
    <mergeCell ref="A21:E21"/>
    <mergeCell ref="L4:N4"/>
    <mergeCell ref="O4:O5"/>
    <mergeCell ref="A9:C10"/>
    <mergeCell ref="H9:J9"/>
    <mergeCell ref="N9:N10"/>
    <mergeCell ref="O9:O10"/>
    <mergeCell ref="A4:B5"/>
    <mergeCell ref="C4:E4"/>
    <mergeCell ref="B2:I2"/>
    <mergeCell ref="N12:O12"/>
    <mergeCell ref="A12:B13"/>
    <mergeCell ref="F4:H4"/>
    <mergeCell ref="I4:K4"/>
    <mergeCell ref="K19:L19"/>
    <mergeCell ref="K18:L18"/>
    <mergeCell ref="A16:J16"/>
    <mergeCell ref="K16:L16"/>
    <mergeCell ref="J2:L2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4" width="9.7109375" style="0" customWidth="1"/>
    <col min="5" max="5" width="11.28125" style="0" customWidth="1"/>
    <col min="6" max="13" width="9.7109375" style="0" customWidth="1"/>
    <col min="14" max="14" width="10.1406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161" t="s">
        <v>111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112</v>
      </c>
      <c r="B6" s="15"/>
      <c r="C6" s="50">
        <v>4077285</v>
      </c>
      <c r="D6" s="18">
        <v>4002922</v>
      </c>
      <c r="E6" s="18">
        <v>152868</v>
      </c>
      <c r="F6" s="18">
        <v>22178</v>
      </c>
      <c r="G6" s="18">
        <v>542929</v>
      </c>
      <c r="H6" s="18">
        <v>182065</v>
      </c>
      <c r="I6" s="18">
        <v>133173</v>
      </c>
      <c r="J6" s="18">
        <v>9470</v>
      </c>
      <c r="K6" s="18"/>
      <c r="L6" s="18"/>
      <c r="M6" s="18">
        <v>5065</v>
      </c>
      <c r="N6" s="18">
        <v>256852</v>
      </c>
      <c r="O6" s="32">
        <f>SUM(C6:N6)</f>
        <v>9384807</v>
      </c>
    </row>
    <row r="7" spans="1:15" ht="18.75" customHeight="1" thickBot="1">
      <c r="A7" s="48" t="s">
        <v>18</v>
      </c>
      <c r="B7" s="49"/>
      <c r="C7" s="45">
        <f>SUM(C6:C6)</f>
        <v>4077285</v>
      </c>
      <c r="D7" s="46">
        <f>SUM(D6:D6)</f>
        <v>4002922</v>
      </c>
      <c r="E7" s="46">
        <f>SUM(E6)</f>
        <v>152868</v>
      </c>
      <c r="F7" s="46">
        <f>SUM(F6:F6)</f>
        <v>22178</v>
      </c>
      <c r="G7" s="46">
        <f>SUM(G6:G6)</f>
        <v>542929</v>
      </c>
      <c r="H7" s="46">
        <f>SUM(H6:H6)</f>
        <v>182065</v>
      </c>
      <c r="I7" s="46">
        <f>SUM(I6)</f>
        <v>133173</v>
      </c>
      <c r="J7" s="46">
        <f>SUM(J6)</f>
        <v>9470</v>
      </c>
      <c r="K7" s="46"/>
      <c r="L7" s="46"/>
      <c r="M7" s="46">
        <f>SUM(M6)</f>
        <v>5065</v>
      </c>
      <c r="N7" s="47">
        <f>SUM(N6:N6)</f>
        <v>256852</v>
      </c>
      <c r="O7" s="33">
        <f>SUM(O6:O6)</f>
        <v>9384807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112</v>
      </c>
      <c r="B11" s="16"/>
      <c r="C11" s="16"/>
      <c r="D11" s="34">
        <f>C6+D6+E6</f>
        <v>8233075</v>
      </c>
      <c r="E11" s="111">
        <f>F6+G6+H6</f>
        <v>747172</v>
      </c>
      <c r="F11" s="34">
        <f>I6+J6+K6</f>
        <v>142643</v>
      </c>
      <c r="G11" s="34">
        <f>L6+M6+N6</f>
        <v>261917</v>
      </c>
      <c r="H11" s="34">
        <v>202878</v>
      </c>
      <c r="I11" s="34">
        <v>2240979</v>
      </c>
      <c r="J11" s="66"/>
      <c r="N11" s="13">
        <f>SUM(D11:M11)</f>
        <v>11828664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8233075</v>
      </c>
      <c r="E12" s="51">
        <f>SUM(E11:E11)</f>
        <v>747172</v>
      </c>
      <c r="F12" s="51">
        <f>SUM(F11)</f>
        <v>142643</v>
      </c>
      <c r="G12" s="51">
        <f>SUM(G11:G11)</f>
        <v>261917</v>
      </c>
      <c r="H12" s="51">
        <f>SUM(H11:H11)</f>
        <v>202878</v>
      </c>
      <c r="I12" s="51">
        <f>SUM(I11:I11)</f>
        <v>2240979</v>
      </c>
      <c r="J12" s="51"/>
      <c r="K12" s="9"/>
      <c r="L12" s="9"/>
      <c r="M12" s="9"/>
      <c r="N12" s="170">
        <f>SUM(N11:N11)</f>
        <v>11828664</v>
      </c>
      <c r="O12" s="171"/>
    </row>
    <row r="13" spans="1:15" ht="16.5" customHeight="1" thickBot="1">
      <c r="A13" s="174"/>
      <c r="B13" s="175"/>
      <c r="C13" s="10"/>
      <c r="D13" s="38">
        <f aca="true" t="shared" si="0" ref="D13:I13">D12/$N$12</f>
        <v>0.6960274634565662</v>
      </c>
      <c r="E13" s="38">
        <f t="shared" si="0"/>
        <v>0.06316622063151003</v>
      </c>
      <c r="F13" s="38">
        <f t="shared" si="0"/>
        <v>0.012059096445718637</v>
      </c>
      <c r="G13" s="38">
        <f t="shared" si="0"/>
        <v>0.022142568256229105</v>
      </c>
      <c r="H13" s="38">
        <f t="shared" si="0"/>
        <v>0.01715138751088035</v>
      </c>
      <c r="I13" s="38">
        <f t="shared" si="0"/>
        <v>0.18945326369909568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209</v>
      </c>
      <c r="B18" s="15"/>
      <c r="C18" s="15"/>
      <c r="D18" s="15"/>
      <c r="E18" s="15"/>
      <c r="F18" s="15"/>
      <c r="G18" s="15"/>
      <c r="H18" s="15"/>
      <c r="I18" s="15"/>
      <c r="J18" s="15"/>
      <c r="K18" s="223">
        <f>O18*M18</f>
        <v>11828367.440000001</v>
      </c>
      <c r="L18" s="224"/>
      <c r="M18" s="18">
        <v>60758</v>
      </c>
      <c r="N18" s="70"/>
      <c r="O18" s="80">
        <v>194.68</v>
      </c>
    </row>
    <row r="19" spans="4:15" s="7" customFormat="1" ht="13.5" thickBot="1">
      <c r="D19" s="79"/>
      <c r="H19" s="7" t="s">
        <v>113</v>
      </c>
      <c r="K19" s="213">
        <f>SUM(K18)</f>
        <v>11828367.440000001</v>
      </c>
      <c r="L19" s="214"/>
      <c r="M19" s="63"/>
      <c r="O19" s="79"/>
    </row>
    <row r="20" spans="11:15" s="7" customFormat="1" ht="12.75">
      <c r="K20" s="225"/>
      <c r="L20" s="226"/>
      <c r="M20" s="63"/>
      <c r="O20" s="79"/>
    </row>
    <row r="21" spans="11:12" ht="12.75">
      <c r="K21" s="246"/>
      <c r="L21" s="247"/>
    </row>
    <row r="29" ht="12.75">
      <c r="H29" t="s">
        <v>32</v>
      </c>
    </row>
  </sheetData>
  <sheetProtection/>
  <mergeCells count="20">
    <mergeCell ref="I4:K4"/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  <mergeCell ref="A4:B5"/>
    <mergeCell ref="C4:E4"/>
    <mergeCell ref="F4:H4"/>
    <mergeCell ref="K21:L21"/>
    <mergeCell ref="K20:L20"/>
    <mergeCell ref="A16:J16"/>
    <mergeCell ref="K16:L16"/>
    <mergeCell ref="K18:L18"/>
    <mergeCell ref="K19:L19"/>
  </mergeCells>
  <printOptions/>
  <pageMargins left="0.75" right="0.75" top="1" bottom="1" header="0" footer="0"/>
  <pageSetup fitToHeight="0" fitToWidth="1"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22" sqref="O22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202" t="s">
        <v>153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114</v>
      </c>
      <c r="B6" s="15"/>
      <c r="C6" s="50">
        <v>885271</v>
      </c>
      <c r="D6" s="18">
        <v>1729433</v>
      </c>
      <c r="E6" s="18">
        <v>404573</v>
      </c>
      <c r="F6" s="18">
        <v>5802</v>
      </c>
      <c r="G6" s="18">
        <v>2556615</v>
      </c>
      <c r="H6" s="18">
        <v>144635</v>
      </c>
      <c r="I6" s="18"/>
      <c r="J6" s="18"/>
      <c r="K6" s="18"/>
      <c r="L6" s="18"/>
      <c r="M6" s="18"/>
      <c r="N6" s="18"/>
      <c r="O6" s="32">
        <f>SUM(C6:N6)</f>
        <v>5726329</v>
      </c>
    </row>
    <row r="7" spans="1:15" ht="13.5" thickBot="1">
      <c r="A7" s="15" t="s">
        <v>115</v>
      </c>
      <c r="B7" s="15"/>
      <c r="C7" s="50">
        <v>598427</v>
      </c>
      <c r="D7" s="18">
        <v>558800</v>
      </c>
      <c r="E7" s="18">
        <v>169697</v>
      </c>
      <c r="F7" s="18">
        <v>148</v>
      </c>
      <c r="G7" s="18">
        <v>381740</v>
      </c>
      <c r="H7" s="18">
        <v>29429</v>
      </c>
      <c r="I7" s="18"/>
      <c r="J7" s="18"/>
      <c r="K7" s="18"/>
      <c r="L7" s="18"/>
      <c r="M7" s="18"/>
      <c r="N7" s="18"/>
      <c r="O7" s="32">
        <f>SUM(C7:N7)</f>
        <v>1738241</v>
      </c>
    </row>
    <row r="8" spans="1:15" ht="18.75" customHeight="1" thickBot="1">
      <c r="A8" s="48" t="s">
        <v>18</v>
      </c>
      <c r="B8" s="49"/>
      <c r="C8" s="45">
        <f aca="true" t="shared" si="0" ref="C8:H8">SUM(C6:C7)</f>
        <v>1483698</v>
      </c>
      <c r="D8" s="45">
        <f t="shared" si="0"/>
        <v>2288233</v>
      </c>
      <c r="E8" s="45">
        <f t="shared" si="0"/>
        <v>574270</v>
      </c>
      <c r="F8" s="45">
        <f t="shared" si="0"/>
        <v>5950</v>
      </c>
      <c r="G8" s="45">
        <f t="shared" si="0"/>
        <v>2938355</v>
      </c>
      <c r="H8" s="45">
        <f t="shared" si="0"/>
        <v>174064</v>
      </c>
      <c r="I8" s="46"/>
      <c r="J8" s="46"/>
      <c r="K8" s="46"/>
      <c r="L8" s="46"/>
      <c r="M8" s="46"/>
      <c r="N8" s="47"/>
      <c r="O8" s="33">
        <f>SUM(O6:O7)</f>
        <v>7464570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114</v>
      </c>
      <c r="B12" s="16"/>
      <c r="C12" s="16"/>
      <c r="D12" s="34">
        <f>C6+D6+E6</f>
        <v>3019277</v>
      </c>
      <c r="E12" s="34">
        <f>F6+G6+H6</f>
        <v>2707052</v>
      </c>
      <c r="F12" s="34"/>
      <c r="G12" s="34"/>
      <c r="H12" s="34">
        <v>197794.9</v>
      </c>
      <c r="I12" s="34">
        <v>747170</v>
      </c>
      <c r="J12" s="34"/>
      <c r="N12" s="13">
        <f>SUM(D12:M12)</f>
        <v>6671293.9</v>
      </c>
      <c r="O12" s="8">
        <f>N12/N14</f>
        <v>0.7645430370806291</v>
      </c>
    </row>
    <row r="13" spans="1:15" ht="13.5" thickBot="1">
      <c r="A13" s="15" t="s">
        <v>115</v>
      </c>
      <c r="B13" s="16"/>
      <c r="C13" s="16"/>
      <c r="D13" s="34">
        <f>C7+D7+E7</f>
        <v>1326924</v>
      </c>
      <c r="E13" s="34">
        <f>F7+G7+H7</f>
        <v>411317</v>
      </c>
      <c r="F13" s="34"/>
      <c r="G13" s="34"/>
      <c r="H13" s="34">
        <v>15249</v>
      </c>
      <c r="I13" s="34">
        <v>301074</v>
      </c>
      <c r="J13" s="34"/>
      <c r="N13" s="13">
        <f>SUM(D13:M13)</f>
        <v>2054564</v>
      </c>
      <c r="O13" s="8">
        <f>N13/N14</f>
        <v>0.23545696291937093</v>
      </c>
    </row>
    <row r="14" spans="1:15" ht="14.25" thickBot="1">
      <c r="A14" s="172" t="s">
        <v>26</v>
      </c>
      <c r="B14" s="173"/>
      <c r="C14" s="9"/>
      <c r="D14" s="51">
        <f>SUM(D12:D13)</f>
        <v>4346201</v>
      </c>
      <c r="E14" s="51">
        <f>SUM(E12:E13)</f>
        <v>3118369</v>
      </c>
      <c r="F14" s="51"/>
      <c r="G14" s="51"/>
      <c r="H14" s="51">
        <f>SUM(H12:H13)</f>
        <v>213043.9</v>
      </c>
      <c r="I14" s="51">
        <f>SUM(I12:I13)</f>
        <v>1048244</v>
      </c>
      <c r="J14" s="51"/>
      <c r="K14" s="9"/>
      <c r="L14" s="9"/>
      <c r="M14" s="9"/>
      <c r="N14" s="170">
        <f>SUM(N12:N13)</f>
        <v>8725857.9</v>
      </c>
      <c r="O14" s="171"/>
    </row>
    <row r="15" spans="1:15" ht="16.5" customHeight="1" thickBot="1">
      <c r="A15" s="174"/>
      <c r="B15" s="175"/>
      <c r="C15" s="10"/>
      <c r="D15" s="38">
        <f>D14/$N$14</f>
        <v>0.49808294494458816</v>
      </c>
      <c r="E15" s="38">
        <f>E14/$N$14</f>
        <v>0.35737105001446334</v>
      </c>
      <c r="F15" s="38"/>
      <c r="G15" s="38"/>
      <c r="H15" s="38">
        <f>H14/$N$14</f>
        <v>0.024415238299949852</v>
      </c>
      <c r="I15" s="38">
        <f>I14/$N$14</f>
        <v>0.12013076674099861</v>
      </c>
      <c r="J15" s="38"/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162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6671306.63</v>
      </c>
      <c r="L20" s="201"/>
      <c r="M20" s="18">
        <v>3673</v>
      </c>
      <c r="N20" s="15"/>
      <c r="O20" s="19">
        <v>1816.31</v>
      </c>
    </row>
    <row r="21" spans="1:15" ht="13.5" thickBot="1">
      <c r="A21" s="108" t="s">
        <v>163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M21*O21</f>
        <v>2054566.22</v>
      </c>
      <c r="L21" s="201"/>
      <c r="M21" s="34">
        <v>1543</v>
      </c>
      <c r="N21" s="16"/>
      <c r="O21" s="19">
        <v>1331.54</v>
      </c>
    </row>
    <row r="22" spans="11:12" ht="12.75">
      <c r="K22" s="215">
        <f>SUM(K20:L21)</f>
        <v>8725872.85</v>
      </c>
      <c r="L22" s="216"/>
    </row>
    <row r="28" ht="12.75">
      <c r="H28" t="s">
        <v>32</v>
      </c>
    </row>
  </sheetData>
  <sheetProtection/>
  <mergeCells count="19">
    <mergeCell ref="J2:M2"/>
    <mergeCell ref="L4:N4"/>
    <mergeCell ref="B2:I2"/>
    <mergeCell ref="O4:O5"/>
    <mergeCell ref="A10:C11"/>
    <mergeCell ref="K20:L20"/>
    <mergeCell ref="A18:J18"/>
    <mergeCell ref="K18:L18"/>
    <mergeCell ref="H10:J10"/>
    <mergeCell ref="N10:N11"/>
    <mergeCell ref="K22:L22"/>
    <mergeCell ref="O10:O11"/>
    <mergeCell ref="A4:B5"/>
    <mergeCell ref="C4:E4"/>
    <mergeCell ref="F4:H4"/>
    <mergeCell ref="I4:K4"/>
    <mergeCell ref="K21:L21"/>
    <mergeCell ref="N14:O14"/>
    <mergeCell ref="A14:B15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11" sqref="E1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3" ht="13.5" thickBot="1">
      <c r="D1" s="39"/>
      <c r="E1" s="39"/>
      <c r="F1" s="39"/>
      <c r="G1" s="39"/>
      <c r="H1" s="39"/>
      <c r="I1" s="39"/>
      <c r="J1" s="81"/>
      <c r="K1" s="82"/>
      <c r="L1" s="82"/>
      <c r="M1" s="83"/>
    </row>
    <row r="2" spans="2:13" ht="21.75" customHeight="1" thickBot="1" thickTop="1">
      <c r="B2" s="167" t="s">
        <v>211</v>
      </c>
      <c r="C2" s="168"/>
      <c r="D2" s="168"/>
      <c r="E2" s="168"/>
      <c r="F2" s="168"/>
      <c r="G2" s="168"/>
      <c r="H2" s="168"/>
      <c r="I2" s="169"/>
      <c r="J2" s="202" t="s">
        <v>116</v>
      </c>
      <c r="K2" s="203"/>
      <c r="L2" s="203"/>
      <c r="M2" s="217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117</v>
      </c>
      <c r="B6" s="15"/>
      <c r="C6" s="50">
        <v>267475.81</v>
      </c>
      <c r="D6" s="18">
        <v>99450</v>
      </c>
      <c r="E6" s="18">
        <v>35722</v>
      </c>
      <c r="F6" s="18">
        <v>510</v>
      </c>
      <c r="G6" s="18">
        <v>203429</v>
      </c>
      <c r="H6" s="18">
        <v>15196</v>
      </c>
      <c r="I6" s="18"/>
      <c r="J6" s="18"/>
      <c r="K6" s="18"/>
      <c r="L6" s="18"/>
      <c r="M6" s="18"/>
      <c r="N6" s="18"/>
      <c r="O6" s="32">
        <f>SUM(C6:N6)</f>
        <v>621782.81</v>
      </c>
    </row>
    <row r="7" spans="1:15" ht="18.75" customHeight="1" thickBot="1">
      <c r="A7" s="48" t="s">
        <v>18</v>
      </c>
      <c r="B7" s="49"/>
      <c r="C7" s="45">
        <f aca="true" t="shared" si="0" ref="C7:H7">SUM(C6:C6)</f>
        <v>267475.81</v>
      </c>
      <c r="D7" s="46">
        <f t="shared" si="0"/>
        <v>99450</v>
      </c>
      <c r="E7" s="46">
        <f t="shared" si="0"/>
        <v>35722</v>
      </c>
      <c r="F7" s="46">
        <f t="shared" si="0"/>
        <v>510</v>
      </c>
      <c r="G7" s="46">
        <f t="shared" si="0"/>
        <v>203429</v>
      </c>
      <c r="H7" s="46">
        <f t="shared" si="0"/>
        <v>15196</v>
      </c>
      <c r="I7" s="46"/>
      <c r="J7" s="46"/>
      <c r="K7" s="46"/>
      <c r="L7" s="46"/>
      <c r="M7" s="46"/>
      <c r="N7" s="47"/>
      <c r="O7" s="33">
        <f>SUM(O6:O6)</f>
        <v>621782.81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208" t="s">
        <v>19</v>
      </c>
      <c r="B9" s="208"/>
      <c r="C9" s="208"/>
      <c r="D9" s="20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208"/>
      <c r="B10" s="208"/>
      <c r="C10" s="208"/>
      <c r="D10" s="23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117</v>
      </c>
      <c r="B11" s="16"/>
      <c r="C11" s="16"/>
      <c r="D11" s="34">
        <f>C6+D6+E6</f>
        <v>402647.81</v>
      </c>
      <c r="E11" s="34">
        <f>F6+G6+H6</f>
        <v>219135</v>
      </c>
      <c r="F11" s="34"/>
      <c r="G11" s="34"/>
      <c r="H11" s="34">
        <v>18454</v>
      </c>
      <c r="I11" s="34">
        <v>128347</v>
      </c>
      <c r="J11" s="34"/>
      <c r="N11" s="13">
        <f>SUM(D11:M11)</f>
        <v>768583.81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402647.81</v>
      </c>
      <c r="E12" s="51">
        <f>SUM(E11:E11)</f>
        <v>219135</v>
      </c>
      <c r="F12" s="51"/>
      <c r="G12" s="51"/>
      <c r="H12" s="51">
        <f>SUM(H11:H11)</f>
        <v>18454</v>
      </c>
      <c r="I12" s="51">
        <f>SUM(I11:I11)</f>
        <v>128347</v>
      </c>
      <c r="J12" s="51"/>
      <c r="K12" s="9"/>
      <c r="L12" s="9"/>
      <c r="M12" s="9"/>
      <c r="N12" s="170">
        <f>SUM(N11:N11)</f>
        <v>768583.81</v>
      </c>
      <c r="O12" s="171"/>
    </row>
    <row r="13" spans="1:15" ht="16.5" customHeight="1" thickBot="1">
      <c r="A13" s="174"/>
      <c r="B13" s="175"/>
      <c r="C13" s="10"/>
      <c r="D13" s="38">
        <f>D12/$N$12</f>
        <v>0.5238827630261949</v>
      </c>
      <c r="E13" s="38">
        <f>E12/$N$12</f>
        <v>0.28511529536381985</v>
      </c>
      <c r="F13" s="38"/>
      <c r="G13" s="38"/>
      <c r="H13" s="38">
        <f>H12/$N$12</f>
        <v>0.024010393869732957</v>
      </c>
      <c r="I13" s="38">
        <f>I12/$N$12</f>
        <v>0.1669915477402523</v>
      </c>
      <c r="J13" s="38"/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08" t="s">
        <v>164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768588.03</v>
      </c>
      <c r="L18" s="201"/>
      <c r="M18" s="18">
        <v>1317</v>
      </c>
      <c r="N18" s="15"/>
      <c r="O18" s="19">
        <v>583.59</v>
      </c>
    </row>
    <row r="27" ht="12.75">
      <c r="H27" t="s">
        <v>32</v>
      </c>
    </row>
  </sheetData>
  <sheetProtection/>
  <mergeCells count="17">
    <mergeCell ref="N12:O12"/>
    <mergeCell ref="A12:B13"/>
    <mergeCell ref="F4:H4"/>
    <mergeCell ref="I4:K4"/>
    <mergeCell ref="K18:L18"/>
    <mergeCell ref="A16:J16"/>
    <mergeCell ref="K16:L16"/>
    <mergeCell ref="J2:M2"/>
    <mergeCell ref="L4:N4"/>
    <mergeCell ref="O4:O5"/>
    <mergeCell ref="A9:C10"/>
    <mergeCell ref="H9:J9"/>
    <mergeCell ref="N9:N10"/>
    <mergeCell ref="O9:O10"/>
    <mergeCell ref="A4:B5"/>
    <mergeCell ref="C4:E4"/>
    <mergeCell ref="B2:I2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E11" sqref="E1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161" t="s">
        <v>82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83</v>
      </c>
      <c r="B6" s="15"/>
      <c r="C6" s="50">
        <v>296528</v>
      </c>
      <c r="D6" s="18">
        <v>168067</v>
      </c>
      <c r="E6" s="18"/>
      <c r="F6" s="18">
        <v>1172</v>
      </c>
      <c r="G6" s="18">
        <v>10944</v>
      </c>
      <c r="H6" s="18">
        <v>234</v>
      </c>
      <c r="I6" s="18"/>
      <c r="J6" s="18">
        <v>20450</v>
      </c>
      <c r="K6" s="18"/>
      <c r="L6" s="18"/>
      <c r="M6" s="18">
        <v>5565.14</v>
      </c>
      <c r="N6" s="18">
        <v>1663415.86</v>
      </c>
      <c r="O6" s="32">
        <f>SUM(C6:N6)</f>
        <v>2166376</v>
      </c>
    </row>
    <row r="7" spans="1:15" ht="18.75" customHeight="1" thickBot="1">
      <c r="A7" s="48" t="s">
        <v>18</v>
      </c>
      <c r="B7" s="49"/>
      <c r="C7" s="45">
        <f>SUM(C6:C6)</f>
        <v>296528</v>
      </c>
      <c r="D7" s="46">
        <f>SUM(D6:D6)</f>
        <v>168067</v>
      </c>
      <c r="E7" s="46"/>
      <c r="F7" s="46">
        <f>SUM(F6:F6)</f>
        <v>1172</v>
      </c>
      <c r="G7" s="46">
        <f>SUM(G6:G6)</f>
        <v>10944</v>
      </c>
      <c r="H7" s="46">
        <f>SUM(H6:H6)</f>
        <v>234</v>
      </c>
      <c r="I7" s="46"/>
      <c r="J7" s="46">
        <f>SUM(J6)</f>
        <v>20450</v>
      </c>
      <c r="K7" s="46"/>
      <c r="L7" s="46"/>
      <c r="M7" s="46">
        <f>SUM(M6)</f>
        <v>5565.14</v>
      </c>
      <c r="N7" s="47">
        <f>SUM(N6:N6)</f>
        <v>1663415.86</v>
      </c>
      <c r="O7" s="33">
        <f>SUM(O6:O6)</f>
        <v>2166376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83</v>
      </c>
      <c r="B11" s="16"/>
      <c r="C11" s="16"/>
      <c r="D11" s="34">
        <f>C6+D6+E6</f>
        <v>464595</v>
      </c>
      <c r="E11" s="34">
        <f>F6+G6+H6</f>
        <v>12350</v>
      </c>
      <c r="F11" s="34">
        <f>I6+J6+K6</f>
        <v>20450</v>
      </c>
      <c r="G11" s="34">
        <f>L6+M6+N6</f>
        <v>1668981</v>
      </c>
      <c r="H11" s="34">
        <v>28328</v>
      </c>
      <c r="I11" s="34">
        <v>79095</v>
      </c>
      <c r="J11" s="66">
        <v>38174</v>
      </c>
      <c r="N11" s="13">
        <f>SUM(D11:M11)</f>
        <v>2311973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>SUM(D11:D11)</f>
        <v>464595</v>
      </c>
      <c r="E12" s="51">
        <f>SUM(E11:E11)</f>
        <v>12350</v>
      </c>
      <c r="F12" s="51">
        <f>SUM(F11)</f>
        <v>20450</v>
      </c>
      <c r="G12" s="51">
        <f>SUM(G11:G11)</f>
        <v>1668981</v>
      </c>
      <c r="H12" s="51">
        <f>SUM(H11:H11)</f>
        <v>28328</v>
      </c>
      <c r="I12" s="51">
        <f>SUM(I11:I11)</f>
        <v>79095</v>
      </c>
      <c r="J12" s="51">
        <f>SUM(J11)</f>
        <v>38174</v>
      </c>
      <c r="K12" s="9"/>
      <c r="L12" s="9"/>
      <c r="M12" s="9"/>
      <c r="N12" s="170">
        <f>SUM(N11:N11)</f>
        <v>2311973</v>
      </c>
      <c r="O12" s="171"/>
    </row>
    <row r="13" spans="1:15" ht="16.5" customHeight="1" thickBot="1">
      <c r="A13" s="174"/>
      <c r="B13" s="175"/>
      <c r="C13" s="10"/>
      <c r="D13" s="38">
        <f aca="true" t="shared" si="0" ref="D13:J13">D12/$N$12</f>
        <v>0.20095174121843118</v>
      </c>
      <c r="E13" s="38">
        <f t="shared" si="0"/>
        <v>0.00534175788385072</v>
      </c>
      <c r="F13" s="38">
        <f t="shared" si="0"/>
        <v>0.008845259006052406</v>
      </c>
      <c r="G13" s="38">
        <f t="shared" si="0"/>
        <v>0.7218860254855918</v>
      </c>
      <c r="H13" s="38">
        <f t="shared" si="0"/>
        <v>0.012252738245645602</v>
      </c>
      <c r="I13" s="38">
        <f t="shared" si="0"/>
        <v>0.03421103966179536</v>
      </c>
      <c r="J13" s="38">
        <f t="shared" si="0"/>
        <v>0.016511438498632985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165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M18*O18</f>
        <v>2311922.1075</v>
      </c>
      <c r="L18" s="201"/>
      <c r="M18" s="18">
        <v>12970.11</v>
      </c>
      <c r="N18" s="15"/>
      <c r="O18" s="19">
        <v>178.25</v>
      </c>
    </row>
    <row r="19" spans="11:12" ht="13.5" thickBot="1">
      <c r="K19" s="195">
        <f>SUM(K18:L18)</f>
        <v>2311922.1075</v>
      </c>
      <c r="L19" s="196"/>
    </row>
    <row r="22" ht="12.75">
      <c r="H22" t="s">
        <v>32</v>
      </c>
    </row>
  </sheetData>
  <sheetProtection/>
  <mergeCells count="18">
    <mergeCell ref="O4:O5"/>
    <mergeCell ref="A9:C10"/>
    <mergeCell ref="H9:J9"/>
    <mergeCell ref="N9:N10"/>
    <mergeCell ref="O9:O10"/>
    <mergeCell ref="F4:H4"/>
    <mergeCell ref="I4:K4"/>
    <mergeCell ref="C4:E4"/>
    <mergeCell ref="A16:J16"/>
    <mergeCell ref="K16:L16"/>
    <mergeCell ref="K18:L18"/>
    <mergeCell ref="K19:L19"/>
    <mergeCell ref="B2:I2"/>
    <mergeCell ref="J2:L2"/>
    <mergeCell ref="L4:N4"/>
    <mergeCell ref="N12:O12"/>
    <mergeCell ref="A12:B13"/>
    <mergeCell ref="A4:B5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O21" sqref="O21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7"/>
      <c r="E1" s="7"/>
      <c r="F1" s="7"/>
      <c r="G1" s="7"/>
      <c r="H1" s="7"/>
      <c r="I1" s="7"/>
      <c r="J1" s="7"/>
      <c r="K1" s="7"/>
      <c r="L1" s="7"/>
    </row>
    <row r="2" spans="2:13" ht="21.75" customHeight="1" thickBot="1" thickTop="1">
      <c r="B2" s="167" t="s">
        <v>214</v>
      </c>
      <c r="C2" s="168"/>
      <c r="D2" s="168"/>
      <c r="E2" s="168"/>
      <c r="F2" s="168"/>
      <c r="G2" s="168"/>
      <c r="H2" s="168"/>
      <c r="I2" s="169"/>
      <c r="J2" s="218" t="s">
        <v>39</v>
      </c>
      <c r="K2" s="219"/>
      <c r="L2" s="219"/>
      <c r="M2" s="169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6" ht="13.5" thickBot="1">
      <c r="A6" s="15" t="s">
        <v>40</v>
      </c>
      <c r="B6" s="15"/>
      <c r="C6" s="18">
        <v>376976</v>
      </c>
      <c r="D6" s="18">
        <v>1313333</v>
      </c>
      <c r="E6" s="18">
        <v>27963</v>
      </c>
      <c r="F6" s="18">
        <v>3576</v>
      </c>
      <c r="G6" s="18">
        <v>75439</v>
      </c>
      <c r="H6" s="18">
        <v>140458</v>
      </c>
      <c r="I6" s="18">
        <v>29631</v>
      </c>
      <c r="J6" s="18"/>
      <c r="K6" s="18"/>
      <c r="L6" s="18">
        <v>119338</v>
      </c>
      <c r="M6" s="18"/>
      <c r="N6" s="18"/>
      <c r="O6" s="85">
        <f>SUM(C6:N6)</f>
        <v>2086714</v>
      </c>
      <c r="P6" s="7"/>
    </row>
    <row r="7" spans="1:15" ht="13.5" thickBot="1">
      <c r="A7" s="3" t="s">
        <v>41</v>
      </c>
      <c r="B7" s="3"/>
      <c r="C7" s="44">
        <v>273571.82</v>
      </c>
      <c r="D7" s="44">
        <v>90061.14</v>
      </c>
      <c r="E7" s="44"/>
      <c r="F7" s="44">
        <v>486</v>
      </c>
      <c r="G7" s="44">
        <v>3908</v>
      </c>
      <c r="H7" s="44">
        <v>9549</v>
      </c>
      <c r="I7" s="44"/>
      <c r="J7" s="44"/>
      <c r="K7" s="44"/>
      <c r="L7" s="44"/>
      <c r="M7" s="44">
        <v>32103</v>
      </c>
      <c r="N7" s="44">
        <v>114363</v>
      </c>
      <c r="O7" s="32">
        <f>SUM(C7:N7)</f>
        <v>524041.96</v>
      </c>
    </row>
    <row r="8" spans="1:15" ht="18.75" customHeight="1" thickBot="1">
      <c r="A8" s="48" t="s">
        <v>18</v>
      </c>
      <c r="B8" s="49"/>
      <c r="C8" s="45">
        <f aca="true" t="shared" si="0" ref="C8:H8">SUM(C6:C7)</f>
        <v>650547.8200000001</v>
      </c>
      <c r="D8" s="46">
        <f t="shared" si="0"/>
        <v>1403394.14</v>
      </c>
      <c r="E8" s="46">
        <f t="shared" si="0"/>
        <v>27963</v>
      </c>
      <c r="F8" s="46">
        <f t="shared" si="0"/>
        <v>4062</v>
      </c>
      <c r="G8" s="46">
        <f t="shared" si="0"/>
        <v>79347</v>
      </c>
      <c r="H8" s="46">
        <f t="shared" si="0"/>
        <v>150007</v>
      </c>
      <c r="I8" s="46">
        <f>SUM(I6:I7)</f>
        <v>29631</v>
      </c>
      <c r="J8" s="46"/>
      <c r="K8" s="46"/>
      <c r="L8" s="46">
        <f>SUM(L6:L7)</f>
        <v>119338</v>
      </c>
      <c r="M8" s="46">
        <f>SUM(M6:M7)</f>
        <v>32103</v>
      </c>
      <c r="N8" s="47">
        <f>SUM(N6:N7)</f>
        <v>114363</v>
      </c>
      <c r="O8" s="33">
        <f>SUM(O6:O7)</f>
        <v>2610755.96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40</v>
      </c>
      <c r="B12" s="16"/>
      <c r="C12" s="16"/>
      <c r="D12" s="34">
        <f>C6+D6+E6</f>
        <v>1718272</v>
      </c>
      <c r="E12" s="34">
        <f>F6+G6+H6</f>
        <v>219473</v>
      </c>
      <c r="F12" s="34">
        <f>I6+J6+K6</f>
        <v>29631</v>
      </c>
      <c r="G12" s="34">
        <v>119339</v>
      </c>
      <c r="H12" s="34">
        <v>117918</v>
      </c>
      <c r="I12" s="34">
        <v>688670</v>
      </c>
      <c r="J12" s="96">
        <v>28302.82</v>
      </c>
      <c r="N12" s="13">
        <f>SUM(D12:M12)</f>
        <v>2921605.82</v>
      </c>
      <c r="O12" s="8">
        <f>N12/N14</f>
        <v>0.8206426483146139</v>
      </c>
    </row>
    <row r="13" spans="1:15" ht="13.5" thickBot="1">
      <c r="A13" s="7" t="s">
        <v>41</v>
      </c>
      <c r="D13" s="34">
        <f>C7+D7+E7</f>
        <v>363632.96</v>
      </c>
      <c r="E13" s="34">
        <f>F7+G7+H7</f>
        <v>13943</v>
      </c>
      <c r="F13" s="34">
        <f>I7+J7+K7</f>
        <v>0</v>
      </c>
      <c r="G13" s="34">
        <f>L7+M7+N7</f>
        <v>146466</v>
      </c>
      <c r="H13" s="37">
        <v>15977</v>
      </c>
      <c r="I13" s="37">
        <v>74460</v>
      </c>
      <c r="J13" s="97">
        <v>24059</v>
      </c>
      <c r="K13" s="2"/>
      <c r="L13" s="2"/>
      <c r="M13" s="2"/>
      <c r="N13" s="13">
        <f>SUM(D13:M13)</f>
        <v>638537.96</v>
      </c>
      <c r="O13" s="8">
        <f>N13/N14</f>
        <v>0.17935735168538613</v>
      </c>
    </row>
    <row r="14" spans="1:15" ht="14.25" thickBot="1">
      <c r="A14" s="172" t="s">
        <v>26</v>
      </c>
      <c r="B14" s="173"/>
      <c r="C14" s="9"/>
      <c r="D14" s="32">
        <f aca="true" t="shared" si="1" ref="D14:J14">SUM(D12:D13)</f>
        <v>2081904.96</v>
      </c>
      <c r="E14" s="32">
        <f t="shared" si="1"/>
        <v>233416</v>
      </c>
      <c r="F14" s="32">
        <f t="shared" si="1"/>
        <v>29631</v>
      </c>
      <c r="G14" s="32">
        <f t="shared" si="1"/>
        <v>265805</v>
      </c>
      <c r="H14" s="32">
        <f t="shared" si="1"/>
        <v>133895</v>
      </c>
      <c r="I14" s="32">
        <f t="shared" si="1"/>
        <v>763130</v>
      </c>
      <c r="J14" s="87">
        <f t="shared" si="1"/>
        <v>52361.82</v>
      </c>
      <c r="K14" s="9"/>
      <c r="L14" s="9"/>
      <c r="M14" s="9"/>
      <c r="N14" s="170">
        <f>SUM(N12:N13)</f>
        <v>3560143.78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0.584781146114273</v>
      </c>
      <c r="E15" s="38">
        <f t="shared" si="2"/>
        <v>0.06556364417394402</v>
      </c>
      <c r="F15" s="38">
        <f t="shared" si="2"/>
        <v>0.00832297846128001</v>
      </c>
      <c r="G15" s="38">
        <f t="shared" si="2"/>
        <v>0.07466131044853476</v>
      </c>
      <c r="H15" s="38">
        <f t="shared" si="2"/>
        <v>0.03760943609979707</v>
      </c>
      <c r="I15" s="38">
        <f t="shared" si="2"/>
        <v>0.2143537023103039</v>
      </c>
      <c r="J15" s="38">
        <f t="shared" si="2"/>
        <v>0.014707782391867331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166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2921591.7</v>
      </c>
      <c r="L20" s="201"/>
      <c r="M20" s="18">
        <v>7470</v>
      </c>
      <c r="N20" s="15"/>
      <c r="O20" s="19">
        <v>391.11</v>
      </c>
    </row>
    <row r="21" spans="1:15" ht="13.5" thickBot="1">
      <c r="A21" s="133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638525.07</v>
      </c>
      <c r="L21" s="201"/>
      <c r="M21" s="34">
        <v>7767</v>
      </c>
      <c r="N21" s="16"/>
      <c r="O21" s="19">
        <v>82.21</v>
      </c>
    </row>
    <row r="22" spans="8:15" ht="13.5" thickBot="1">
      <c r="H22" t="s">
        <v>31</v>
      </c>
      <c r="K22" s="213">
        <f>SUM(K20:K21)</f>
        <v>3560116.77</v>
      </c>
      <c r="L22" s="214"/>
      <c r="M22" s="2"/>
      <c r="O22" s="1"/>
    </row>
    <row r="29" ht="12.75">
      <c r="J29" s="7"/>
    </row>
    <row r="30" spans="9:10" ht="12.75">
      <c r="I30" s="7"/>
      <c r="J30" s="7"/>
    </row>
    <row r="31" ht="12.75">
      <c r="H31" t="s">
        <v>32</v>
      </c>
    </row>
  </sheetData>
  <sheetProtection/>
  <mergeCells count="19">
    <mergeCell ref="J2:M2"/>
    <mergeCell ref="L4:N4"/>
    <mergeCell ref="B2:I2"/>
    <mergeCell ref="N14:O14"/>
    <mergeCell ref="A14:B15"/>
    <mergeCell ref="A10:C11"/>
    <mergeCell ref="K22:L22"/>
    <mergeCell ref="K20:L20"/>
    <mergeCell ref="K21:L21"/>
    <mergeCell ref="O4:O5"/>
    <mergeCell ref="O10:O11"/>
    <mergeCell ref="N10:N11"/>
    <mergeCell ref="A18:J18"/>
    <mergeCell ref="I4:K4"/>
    <mergeCell ref="C4:E4"/>
    <mergeCell ref="H10:J10"/>
    <mergeCell ref="A4:B5"/>
    <mergeCell ref="K18:L18"/>
    <mergeCell ref="F4:H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O22" sqref="O22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7"/>
      <c r="K1" s="7"/>
      <c r="L1" s="7"/>
    </row>
    <row r="2" spans="2:13" ht="21.75" customHeight="1" thickBot="1" thickTop="1">
      <c r="B2" s="167" t="s">
        <v>213</v>
      </c>
      <c r="C2" s="168"/>
      <c r="D2" s="168"/>
      <c r="E2" s="168"/>
      <c r="F2" s="168"/>
      <c r="G2" s="168"/>
      <c r="H2" s="168"/>
      <c r="I2" s="169"/>
      <c r="J2" s="218" t="s">
        <v>131</v>
      </c>
      <c r="K2" s="219"/>
      <c r="L2" s="219"/>
      <c r="M2" s="169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130</v>
      </c>
      <c r="B6" s="15"/>
      <c r="C6" s="18">
        <v>224118</v>
      </c>
      <c r="D6" s="18">
        <v>786951</v>
      </c>
      <c r="E6" s="18">
        <v>35151</v>
      </c>
      <c r="F6" s="18">
        <v>3931</v>
      </c>
      <c r="G6" s="18">
        <v>56154</v>
      </c>
      <c r="H6" s="18">
        <v>84442</v>
      </c>
      <c r="I6" s="18">
        <v>62070</v>
      </c>
      <c r="J6" s="18"/>
      <c r="K6" s="18"/>
      <c r="L6" s="18">
        <v>667919</v>
      </c>
      <c r="M6" s="18"/>
      <c r="N6" s="18"/>
      <c r="O6" s="32">
        <f>SUM(C6:N6)</f>
        <v>1920736</v>
      </c>
    </row>
    <row r="7" spans="1:15" ht="13.5" thickBot="1">
      <c r="A7" s="15" t="s">
        <v>129</v>
      </c>
      <c r="B7" s="3"/>
      <c r="C7" s="44">
        <v>270266</v>
      </c>
      <c r="D7" s="44">
        <v>197361</v>
      </c>
      <c r="E7" s="44"/>
      <c r="F7" s="44">
        <v>677</v>
      </c>
      <c r="G7" s="44">
        <v>22428</v>
      </c>
      <c r="H7" s="44">
        <v>83905</v>
      </c>
      <c r="I7" s="44"/>
      <c r="J7" s="44"/>
      <c r="K7" s="44"/>
      <c r="L7" s="44"/>
      <c r="M7" s="44">
        <v>108837</v>
      </c>
      <c r="N7" s="44">
        <v>296672</v>
      </c>
      <c r="O7" s="32">
        <f>SUM(C7:N7)</f>
        <v>980146</v>
      </c>
    </row>
    <row r="8" spans="1:15" ht="18.75" customHeight="1" thickBot="1">
      <c r="A8" s="48" t="s">
        <v>18</v>
      </c>
      <c r="B8" s="49"/>
      <c r="C8" s="45">
        <f aca="true" t="shared" si="0" ref="C8:I8">SUM(C6:C7)</f>
        <v>494384</v>
      </c>
      <c r="D8" s="46">
        <f t="shared" si="0"/>
        <v>984312</v>
      </c>
      <c r="E8" s="46">
        <f t="shared" si="0"/>
        <v>35151</v>
      </c>
      <c r="F8" s="46">
        <f t="shared" si="0"/>
        <v>4608</v>
      </c>
      <c r="G8" s="46">
        <f t="shared" si="0"/>
        <v>78582</v>
      </c>
      <c r="H8" s="46">
        <f t="shared" si="0"/>
        <v>168347</v>
      </c>
      <c r="I8" s="46">
        <f t="shared" si="0"/>
        <v>62070</v>
      </c>
      <c r="J8" s="46"/>
      <c r="K8" s="46"/>
      <c r="L8" s="46">
        <f>SUM(L6:L7)</f>
        <v>667919</v>
      </c>
      <c r="M8" s="46">
        <f>SUM(M6:M7)</f>
        <v>108837</v>
      </c>
      <c r="N8" s="47">
        <f>SUM(N6:N7)</f>
        <v>296672</v>
      </c>
      <c r="O8" s="33">
        <f>SUM(O6:O7)</f>
        <v>2900882</v>
      </c>
    </row>
    <row r="9" spans="1:15" ht="18.75" customHeight="1" thickBot="1">
      <c r="A9" s="7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3.5" thickBot="1">
      <c r="A10" s="208" t="s">
        <v>19</v>
      </c>
      <c r="B10" s="208"/>
      <c r="C10" s="208"/>
      <c r="D10" s="20"/>
      <c r="E10" s="21"/>
      <c r="F10" s="21"/>
      <c r="G10" s="22"/>
      <c r="H10" s="184" t="s">
        <v>21</v>
      </c>
      <c r="I10" s="185"/>
      <c r="J10" s="186"/>
      <c r="N10" s="187" t="s">
        <v>15</v>
      </c>
      <c r="O10" s="189" t="s">
        <v>25</v>
      </c>
    </row>
    <row r="11" spans="1:15" ht="13.5" thickBot="1">
      <c r="A11" s="208"/>
      <c r="B11" s="208"/>
      <c r="C11" s="208"/>
      <c r="D11" s="23" t="s">
        <v>1</v>
      </c>
      <c r="E11" s="24" t="s">
        <v>2</v>
      </c>
      <c r="F11" s="25" t="s">
        <v>20</v>
      </c>
      <c r="G11" s="26" t="s">
        <v>4</v>
      </c>
      <c r="H11" s="27" t="s">
        <v>22</v>
      </c>
      <c r="I11" s="27" t="s">
        <v>23</v>
      </c>
      <c r="J11" s="27" t="s">
        <v>24</v>
      </c>
      <c r="N11" s="188"/>
      <c r="O11" s="190"/>
    </row>
    <row r="12" spans="1:15" ht="13.5" thickBot="1">
      <c r="A12" s="15" t="s">
        <v>130</v>
      </c>
      <c r="B12" s="16"/>
      <c r="C12" s="16"/>
      <c r="D12" s="34">
        <f>C6+D6+E6</f>
        <v>1046220</v>
      </c>
      <c r="E12" s="34">
        <f>F6+G6+H6</f>
        <v>144527</v>
      </c>
      <c r="F12" s="34">
        <f>I6+J6+K6</f>
        <v>62070</v>
      </c>
      <c r="G12" s="34">
        <f>L6+M6+N6</f>
        <v>667919</v>
      </c>
      <c r="H12" s="34">
        <v>109379</v>
      </c>
      <c r="I12" s="34">
        <v>531950</v>
      </c>
      <c r="J12" s="66">
        <v>91854</v>
      </c>
      <c r="N12" s="13">
        <f>SUM(D12:M12)</f>
        <v>2653919</v>
      </c>
      <c r="O12" s="94">
        <f>N12/N14</f>
        <v>0.6989235616588433</v>
      </c>
    </row>
    <row r="13" spans="1:15" ht="13.5" thickBot="1">
      <c r="A13" s="15" t="s">
        <v>129</v>
      </c>
      <c r="D13" s="34">
        <f>C7+D7+E7</f>
        <v>467627</v>
      </c>
      <c r="E13" s="34">
        <f>F7+G7+H7</f>
        <v>107010</v>
      </c>
      <c r="F13" s="34">
        <f>I7+J7+K7</f>
        <v>0</v>
      </c>
      <c r="G13" s="34">
        <f>L7+M7+N7</f>
        <v>405509</v>
      </c>
      <c r="H13" s="37">
        <v>16006</v>
      </c>
      <c r="I13" s="37">
        <v>97143</v>
      </c>
      <c r="J13" s="59">
        <v>49938</v>
      </c>
      <c r="K13" s="2"/>
      <c r="L13" s="2"/>
      <c r="M13" s="2"/>
      <c r="N13" s="13">
        <f>SUM(D13:M13)</f>
        <v>1143233</v>
      </c>
      <c r="O13" s="95">
        <f>N13/N14</f>
        <v>0.3010764383411567</v>
      </c>
    </row>
    <row r="14" spans="1:15" ht="14.25" thickBot="1">
      <c r="A14" s="172" t="s">
        <v>26</v>
      </c>
      <c r="B14" s="173"/>
      <c r="C14" s="9"/>
      <c r="D14" s="32">
        <f aca="true" t="shared" si="1" ref="D14:J14">SUM(D12:D13)</f>
        <v>1513847</v>
      </c>
      <c r="E14" s="32">
        <f t="shared" si="1"/>
        <v>251537</v>
      </c>
      <c r="F14" s="32">
        <f t="shared" si="1"/>
        <v>62070</v>
      </c>
      <c r="G14" s="32">
        <f t="shared" si="1"/>
        <v>1073428</v>
      </c>
      <c r="H14" s="32">
        <f t="shared" si="1"/>
        <v>125385</v>
      </c>
      <c r="I14" s="32">
        <f t="shared" si="1"/>
        <v>629093</v>
      </c>
      <c r="J14" s="32">
        <f t="shared" si="1"/>
        <v>141792</v>
      </c>
      <c r="K14" s="9"/>
      <c r="L14" s="9"/>
      <c r="M14" s="9"/>
      <c r="N14" s="170">
        <f>SUM(N12:N13)</f>
        <v>3797152</v>
      </c>
      <c r="O14" s="171"/>
    </row>
    <row r="15" spans="1:15" ht="16.5" customHeight="1" thickBot="1">
      <c r="A15" s="174"/>
      <c r="B15" s="175"/>
      <c r="C15" s="10"/>
      <c r="D15" s="38">
        <f aca="true" t="shared" si="2" ref="D15:J15">D14/$N$14</f>
        <v>0.3986795893343221</v>
      </c>
      <c r="E15" s="38">
        <f t="shared" si="2"/>
        <v>0.06624359519977077</v>
      </c>
      <c r="F15" s="38">
        <f t="shared" si="2"/>
        <v>0.016346461769241788</v>
      </c>
      <c r="G15" s="38">
        <f t="shared" si="2"/>
        <v>0.2826929235384836</v>
      </c>
      <c r="H15" s="38">
        <f t="shared" si="2"/>
        <v>0.03302080085284972</v>
      </c>
      <c r="I15" s="38">
        <f t="shared" si="2"/>
        <v>0.16567495849520905</v>
      </c>
      <c r="J15" s="38">
        <f t="shared" si="2"/>
        <v>0.037341670810122955</v>
      </c>
      <c r="K15" s="10"/>
      <c r="L15" s="10"/>
      <c r="M15" s="10"/>
      <c r="N15" s="11"/>
      <c r="O15" s="12"/>
    </row>
    <row r="16" spans="1:1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9" customHeight="1" thickBot="1"/>
    <row r="18" spans="1:15" ht="15.75" customHeight="1" thickBot="1">
      <c r="A18" s="197" t="s">
        <v>27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97" t="s">
        <v>28</v>
      </c>
      <c r="L18" s="199"/>
      <c r="M18" s="28" t="s">
        <v>29</v>
      </c>
      <c r="O18" s="29" t="s">
        <v>30</v>
      </c>
    </row>
    <row r="19" ht="13.5" thickBot="1"/>
    <row r="20" spans="1:15" ht="13.5" thickBot="1">
      <c r="A20" s="133" t="s">
        <v>168</v>
      </c>
      <c r="B20" s="15"/>
      <c r="C20" s="15"/>
      <c r="D20" s="15"/>
      <c r="E20" s="15"/>
      <c r="F20" s="15"/>
      <c r="G20" s="15"/>
      <c r="H20" s="15"/>
      <c r="I20" s="15"/>
      <c r="J20" s="15"/>
      <c r="K20" s="200">
        <f>M20*O20</f>
        <v>2653898.73</v>
      </c>
      <c r="L20" s="201"/>
      <c r="M20" s="18">
        <v>6341</v>
      </c>
      <c r="N20" s="15"/>
      <c r="O20" s="19">
        <v>418.53</v>
      </c>
    </row>
    <row r="21" spans="1:15" ht="13.5" thickBot="1">
      <c r="A21" s="133" t="s">
        <v>169</v>
      </c>
      <c r="B21" s="16"/>
      <c r="C21" s="16"/>
      <c r="D21" s="16"/>
      <c r="E21" s="16"/>
      <c r="F21" s="16"/>
      <c r="G21" s="16"/>
      <c r="H21" s="16"/>
      <c r="I21" s="16"/>
      <c r="J21" s="16"/>
      <c r="K21" s="200">
        <f>O21*M21</f>
        <v>1143274.65</v>
      </c>
      <c r="L21" s="201"/>
      <c r="M21" s="34">
        <v>16855</v>
      </c>
      <c r="N21" s="16"/>
      <c r="O21" s="19">
        <v>67.83</v>
      </c>
    </row>
    <row r="22" spans="8:15" ht="13.5" thickBot="1">
      <c r="H22" t="s">
        <v>31</v>
      </c>
      <c r="K22" s="213">
        <f>SUM(K20:K21)</f>
        <v>3797173.38</v>
      </c>
      <c r="L22" s="214"/>
      <c r="M22" s="2"/>
      <c r="O22" s="1"/>
    </row>
    <row r="29" ht="12.75">
      <c r="J29" s="7"/>
    </row>
    <row r="30" spans="9:10" ht="12.75">
      <c r="I30" s="7"/>
      <c r="J30" s="7"/>
    </row>
    <row r="31" ht="12.75">
      <c r="H31" t="s">
        <v>32</v>
      </c>
    </row>
  </sheetData>
  <sheetProtection/>
  <mergeCells count="19">
    <mergeCell ref="A18:J18"/>
    <mergeCell ref="I4:K4"/>
    <mergeCell ref="C4:E4"/>
    <mergeCell ref="H10:J10"/>
    <mergeCell ref="A4:B5"/>
    <mergeCell ref="K18:L18"/>
    <mergeCell ref="F4:H4"/>
    <mergeCell ref="K22:L22"/>
    <mergeCell ref="K20:L20"/>
    <mergeCell ref="K21:L21"/>
    <mergeCell ref="O4:O5"/>
    <mergeCell ref="O10:O11"/>
    <mergeCell ref="N10:N11"/>
    <mergeCell ref="J2:M2"/>
    <mergeCell ref="L4:N4"/>
    <mergeCell ref="B2:I2"/>
    <mergeCell ref="N14:O14"/>
    <mergeCell ref="A14:B15"/>
    <mergeCell ref="A10:C11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19" sqref="O19"/>
    </sheetView>
  </sheetViews>
  <sheetFormatPr defaultColWidth="11.421875" defaultRowHeight="12.75"/>
  <cols>
    <col min="2" max="2" width="17.57421875" style="0" customWidth="1"/>
    <col min="3" max="13" width="9.7109375" style="0" customWidth="1"/>
    <col min="14" max="14" width="9.28125" style="0" customWidth="1"/>
    <col min="15" max="15" width="11.7109375" style="0" customWidth="1"/>
  </cols>
  <sheetData>
    <row r="1" spans="4:12" ht="13.5" thickBot="1">
      <c r="D1" s="39"/>
      <c r="E1" s="39"/>
      <c r="F1" s="39"/>
      <c r="G1" s="39"/>
      <c r="H1" s="39"/>
      <c r="I1" s="39"/>
      <c r="J1" s="39"/>
      <c r="K1" s="39"/>
      <c r="L1" s="39"/>
    </row>
    <row r="2" spans="2:13" ht="21.75" customHeight="1" thickBot="1" thickTop="1">
      <c r="B2" s="167" t="s">
        <v>214</v>
      </c>
      <c r="C2" s="168"/>
      <c r="D2" s="168"/>
      <c r="E2" s="168"/>
      <c r="F2" s="168"/>
      <c r="G2" s="168"/>
      <c r="H2" s="168"/>
      <c r="I2" s="169"/>
      <c r="J2" s="161" t="s">
        <v>72</v>
      </c>
      <c r="K2" s="162"/>
      <c r="L2" s="163"/>
      <c r="M2" s="40"/>
    </row>
    <row r="3" ht="14.25" thickBot="1" thickTop="1"/>
    <row r="4" spans="1:15" ht="12.75">
      <c r="A4" s="191" t="s">
        <v>0</v>
      </c>
      <c r="B4" s="192"/>
      <c r="C4" s="164" t="s">
        <v>1</v>
      </c>
      <c r="D4" s="165"/>
      <c r="E4" s="166"/>
      <c r="F4" s="164" t="s">
        <v>2</v>
      </c>
      <c r="G4" s="165"/>
      <c r="H4" s="166"/>
      <c r="I4" s="164" t="s">
        <v>3</v>
      </c>
      <c r="J4" s="165"/>
      <c r="K4" s="166"/>
      <c r="L4" s="164" t="s">
        <v>4</v>
      </c>
      <c r="M4" s="165"/>
      <c r="N4" s="166"/>
      <c r="O4" s="176" t="s">
        <v>15</v>
      </c>
    </row>
    <row r="5" spans="1:15" ht="13.5" thickBot="1">
      <c r="A5" s="193"/>
      <c r="B5" s="194"/>
      <c r="C5" s="41" t="s">
        <v>5</v>
      </c>
      <c r="D5" s="42" t="s">
        <v>6</v>
      </c>
      <c r="E5" s="43" t="s">
        <v>7</v>
      </c>
      <c r="F5" s="41" t="s">
        <v>7</v>
      </c>
      <c r="G5" s="42" t="s">
        <v>6</v>
      </c>
      <c r="H5" s="43" t="s">
        <v>8</v>
      </c>
      <c r="I5" s="41" t="s">
        <v>9</v>
      </c>
      <c r="J5" s="42" t="s">
        <v>10</v>
      </c>
      <c r="K5" s="43" t="s">
        <v>11</v>
      </c>
      <c r="L5" s="41" t="s">
        <v>12</v>
      </c>
      <c r="M5" s="42" t="s">
        <v>13</v>
      </c>
      <c r="N5" s="43" t="s">
        <v>14</v>
      </c>
      <c r="O5" s="177"/>
    </row>
    <row r="6" spans="1:15" ht="13.5" thickBot="1">
      <c r="A6" s="15" t="s">
        <v>73</v>
      </c>
      <c r="B6" s="15"/>
      <c r="C6" s="50">
        <v>273917</v>
      </c>
      <c r="D6" s="18">
        <v>86969</v>
      </c>
      <c r="E6" s="18"/>
      <c r="F6" s="18">
        <v>285</v>
      </c>
      <c r="G6" s="18">
        <v>4580</v>
      </c>
      <c r="H6" s="18">
        <v>207</v>
      </c>
      <c r="I6" s="18"/>
      <c r="J6" s="18"/>
      <c r="K6" s="18"/>
      <c r="L6" s="18"/>
      <c r="M6" s="18"/>
      <c r="N6" s="18">
        <v>146217</v>
      </c>
      <c r="O6" s="32">
        <f>SUM(C6:N6)</f>
        <v>512175</v>
      </c>
    </row>
    <row r="7" spans="1:15" ht="18.75" customHeight="1" thickBot="1">
      <c r="A7" s="48" t="s">
        <v>18</v>
      </c>
      <c r="B7" s="49"/>
      <c r="C7" s="45">
        <f>SUM(C6:C6)</f>
        <v>273917</v>
      </c>
      <c r="D7" s="46">
        <f>SUM(D6:D6)</f>
        <v>86969</v>
      </c>
      <c r="E7" s="46"/>
      <c r="F7" s="46">
        <f>SUM(F6:F6)</f>
        <v>285</v>
      </c>
      <c r="G7" s="46">
        <f>SUM(G6:G6)</f>
        <v>4580</v>
      </c>
      <c r="H7" s="46">
        <f>SUM(H6)</f>
        <v>207</v>
      </c>
      <c r="I7" s="46"/>
      <c r="J7" s="46"/>
      <c r="K7" s="46"/>
      <c r="L7" s="46"/>
      <c r="M7" s="46"/>
      <c r="N7" s="47">
        <f>SUM(N6:N6)</f>
        <v>146217</v>
      </c>
      <c r="O7" s="33">
        <f>SUM(O6:O6)</f>
        <v>512175</v>
      </c>
    </row>
    <row r="8" spans="1:15" ht="18.75" customHeight="1" thickBot="1">
      <c r="A8" s="7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3.5" thickBot="1">
      <c r="A9" s="178" t="s">
        <v>19</v>
      </c>
      <c r="B9" s="179"/>
      <c r="C9" s="180"/>
      <c r="D9" s="67"/>
      <c r="E9" s="21"/>
      <c r="F9" s="21"/>
      <c r="G9" s="22"/>
      <c r="H9" s="184" t="s">
        <v>21</v>
      </c>
      <c r="I9" s="185"/>
      <c r="J9" s="186"/>
      <c r="N9" s="187" t="s">
        <v>15</v>
      </c>
      <c r="O9" s="189" t="s">
        <v>25</v>
      </c>
    </row>
    <row r="10" spans="1:15" ht="13.5" thickBot="1">
      <c r="A10" s="181"/>
      <c r="B10" s="182"/>
      <c r="C10" s="183"/>
      <c r="D10" s="24" t="s">
        <v>1</v>
      </c>
      <c r="E10" s="24" t="s">
        <v>2</v>
      </c>
      <c r="F10" s="25" t="s">
        <v>20</v>
      </c>
      <c r="G10" s="26" t="s">
        <v>4</v>
      </c>
      <c r="H10" s="27" t="s">
        <v>22</v>
      </c>
      <c r="I10" s="27" t="s">
        <v>23</v>
      </c>
      <c r="J10" s="27" t="s">
        <v>24</v>
      </c>
      <c r="N10" s="188"/>
      <c r="O10" s="190"/>
    </row>
    <row r="11" spans="1:15" ht="13.5" thickBot="1">
      <c r="A11" s="15" t="s">
        <v>73</v>
      </c>
      <c r="B11" s="16"/>
      <c r="C11" s="16"/>
      <c r="D11" s="34">
        <f>C6+D6+E6</f>
        <v>360886</v>
      </c>
      <c r="E11" s="34">
        <f>F6+G6+H6</f>
        <v>5072</v>
      </c>
      <c r="F11" s="34"/>
      <c r="G11" s="34">
        <f>L6+M6+N6</f>
        <v>146217</v>
      </c>
      <c r="H11" s="34">
        <v>10668</v>
      </c>
      <c r="I11" s="34">
        <v>41799</v>
      </c>
      <c r="J11" s="66">
        <v>33655</v>
      </c>
      <c r="N11" s="13">
        <f>SUM(D11:M11)</f>
        <v>598297</v>
      </c>
      <c r="O11" s="8">
        <f>N11/N12</f>
        <v>1</v>
      </c>
    </row>
    <row r="12" spans="1:15" ht="14.25" thickBot="1">
      <c r="A12" s="172" t="s">
        <v>26</v>
      </c>
      <c r="B12" s="173"/>
      <c r="C12" s="9"/>
      <c r="D12" s="51">
        <f aca="true" t="shared" si="0" ref="D12:I12">SUM(D11:D11)</f>
        <v>360886</v>
      </c>
      <c r="E12" s="51">
        <f t="shared" si="0"/>
        <v>5072</v>
      </c>
      <c r="F12" s="51"/>
      <c r="G12" s="51">
        <f t="shared" si="0"/>
        <v>146217</v>
      </c>
      <c r="H12" s="51">
        <f t="shared" si="0"/>
        <v>10668</v>
      </c>
      <c r="I12" s="51">
        <f t="shared" si="0"/>
        <v>41799</v>
      </c>
      <c r="J12" s="51">
        <f>SUM(J11)</f>
        <v>33655</v>
      </c>
      <c r="K12" s="9"/>
      <c r="L12" s="9"/>
      <c r="M12" s="9"/>
      <c r="N12" s="170">
        <f>SUM(N11:N11)</f>
        <v>598297</v>
      </c>
      <c r="O12" s="171"/>
    </row>
    <row r="13" spans="1:15" ht="16.5" customHeight="1" thickBot="1">
      <c r="A13" s="174"/>
      <c r="B13" s="175"/>
      <c r="C13" s="10"/>
      <c r="D13" s="38">
        <f aca="true" t="shared" si="1" ref="D13:J13">D12/$N$12</f>
        <v>0.6031887173092962</v>
      </c>
      <c r="E13" s="38">
        <f t="shared" si="1"/>
        <v>0.008477395006159148</v>
      </c>
      <c r="F13" s="38"/>
      <c r="G13" s="38">
        <f t="shared" si="1"/>
        <v>0.2443886564699472</v>
      </c>
      <c r="H13" s="38">
        <f t="shared" si="1"/>
        <v>0.017830609212481426</v>
      </c>
      <c r="I13" s="38">
        <f t="shared" si="1"/>
        <v>0.06986329531988293</v>
      </c>
      <c r="J13" s="38">
        <f t="shared" si="1"/>
        <v>0.05625132668223307</v>
      </c>
      <c r="K13" s="10"/>
      <c r="L13" s="10"/>
      <c r="M13" s="10"/>
      <c r="N13" s="11"/>
      <c r="O13" s="12"/>
    </row>
    <row r="14" spans="1:1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9" customHeight="1" thickBot="1"/>
    <row r="16" spans="1:15" ht="15.75" customHeight="1" thickBot="1">
      <c r="A16" s="197" t="s">
        <v>27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97" t="s">
        <v>28</v>
      </c>
      <c r="L16" s="199"/>
      <c r="M16" s="28" t="s">
        <v>29</v>
      </c>
      <c r="O16" s="29" t="s">
        <v>30</v>
      </c>
    </row>
    <row r="17" ht="13.5" thickBot="1"/>
    <row r="18" spans="1:15" ht="13.5" thickBot="1">
      <c r="A18" s="133" t="s">
        <v>170</v>
      </c>
      <c r="B18" s="15"/>
      <c r="C18" s="15"/>
      <c r="D18" s="15"/>
      <c r="E18" s="15"/>
      <c r="F18" s="15"/>
      <c r="G18" s="15"/>
      <c r="H18" s="15"/>
      <c r="I18" s="15"/>
      <c r="J18" s="15"/>
      <c r="K18" s="200">
        <f>O18*M18</f>
        <v>598315.77</v>
      </c>
      <c r="L18" s="201"/>
      <c r="M18" s="18">
        <v>11037</v>
      </c>
      <c r="N18" s="15"/>
      <c r="O18" s="19">
        <v>54.21</v>
      </c>
    </row>
    <row r="19" spans="8:15" ht="13.5" thickBot="1">
      <c r="H19" t="s">
        <v>31</v>
      </c>
      <c r="K19" s="213">
        <f>SUM(K18:L18)</f>
        <v>598315.77</v>
      </c>
      <c r="L19" s="214"/>
      <c r="M19" s="2"/>
      <c r="O19" s="1"/>
    </row>
    <row r="28" ht="12.75">
      <c r="H28" t="s">
        <v>32</v>
      </c>
    </row>
  </sheetData>
  <sheetProtection/>
  <mergeCells count="18">
    <mergeCell ref="J2:L2"/>
    <mergeCell ref="L4:N4"/>
    <mergeCell ref="B2:I2"/>
    <mergeCell ref="N12:O12"/>
    <mergeCell ref="A12:B13"/>
    <mergeCell ref="O4:O5"/>
    <mergeCell ref="A9:C10"/>
    <mergeCell ref="H9:J9"/>
    <mergeCell ref="N9:N10"/>
    <mergeCell ref="O9:O10"/>
    <mergeCell ref="A4:B5"/>
    <mergeCell ref="C4:E4"/>
    <mergeCell ref="F4:H4"/>
    <mergeCell ref="K19:L19"/>
    <mergeCell ref="A16:J16"/>
    <mergeCell ref="K16:L16"/>
    <mergeCell ref="K18:L18"/>
    <mergeCell ref="I4:K4"/>
  </mergeCells>
  <printOptions/>
  <pageMargins left="0.75" right="0.75" top="1" bottom="1" header="0" footer="0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Julia Llorca Domenech</cp:lastModifiedBy>
  <cp:lastPrinted>2021-04-30T07:28:04Z</cp:lastPrinted>
  <dcterms:created xsi:type="dcterms:W3CDTF">2015-05-21T11:33:33Z</dcterms:created>
  <dcterms:modified xsi:type="dcterms:W3CDTF">2021-06-01T07:03:51Z</dcterms:modified>
  <cp:category/>
  <cp:version/>
  <cp:contentType/>
  <cp:contentStatus/>
</cp:coreProperties>
</file>